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počet 2020\přímé 2020\přímé NIV zadání KÚ\přílohy metodiky\"/>
    </mc:Choice>
  </mc:AlternateContent>
  <xr:revisionPtr revIDLastSave="0" documentId="13_ncr:1_{0CF8FFBA-AC9B-45D6-8753-E20FCDF29D69}" xr6:coauthVersionLast="36" xr6:coauthVersionMax="45" xr10:uidLastSave="{00000000-0000-0000-0000-000000000000}"/>
  <bookViews>
    <workbookView xWindow="3375" yWindow="8160" windowWidth="17970" windowHeight="936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2" i="1" l="1"/>
  <c r="C15" i="1" l="1"/>
  <c r="D15" i="1" s="1"/>
  <c r="E15" i="1" s="1"/>
  <c r="D6" i="1"/>
  <c r="D9" i="1" s="1"/>
  <c r="D18" i="1" l="1"/>
  <c r="E6" i="1"/>
  <c r="D34" i="1"/>
  <c r="C33" i="1"/>
  <c r="D33" i="1"/>
  <c r="D26" i="1"/>
  <c r="E33" i="1" l="1"/>
  <c r="C34" i="2"/>
  <c r="D34" i="2" s="1"/>
  <c r="C28" i="2"/>
  <c r="D28" i="2" s="1"/>
  <c r="C24" i="2"/>
  <c r="D24" i="2" s="1"/>
  <c r="D25" i="2" s="1"/>
  <c r="C20" i="2"/>
  <c r="D20" i="2" s="1"/>
  <c r="D22" i="1"/>
  <c r="E22" i="1" s="1"/>
  <c r="C26" i="1"/>
  <c r="D27" i="1" s="1"/>
  <c r="C18" i="1"/>
  <c r="D39" i="1"/>
  <c r="D41" i="1" s="1"/>
  <c r="D43" i="1"/>
  <c r="E43" i="1" s="1"/>
  <c r="D30" i="1"/>
  <c r="D12" i="2" l="1"/>
  <c r="E12" i="2" s="1"/>
  <c r="D5" i="2"/>
  <c r="E5" i="2" s="1"/>
  <c r="G5" i="2" s="1"/>
  <c r="D11" i="2"/>
  <c r="E11" i="2" s="1"/>
  <c r="D37" i="2"/>
  <c r="D10" i="2"/>
  <c r="E10" i="2" s="1"/>
  <c r="G10" i="2" s="1"/>
  <c r="E34" i="2"/>
  <c r="D9" i="2"/>
  <c r="D31" i="2"/>
  <c r="D8" i="2"/>
  <c r="D7" i="2"/>
  <c r="D22" i="2"/>
  <c r="D13" i="2"/>
  <c r="D6" i="2"/>
  <c r="G12" i="2"/>
  <c r="E28" i="2"/>
  <c r="E30" i="1"/>
  <c r="C34" i="1"/>
  <c r="C27" i="1"/>
  <c r="E39" i="1"/>
  <c r="E12" i="1"/>
  <c r="E26" i="1"/>
  <c r="D44" i="1"/>
  <c r="G11" i="2" l="1"/>
  <c r="E13" i="2"/>
  <c r="G13" i="2" s="1"/>
  <c r="E6" i="2"/>
  <c r="E8" i="2"/>
  <c r="G8" i="2" s="1"/>
  <c r="E9" i="2"/>
  <c r="G9" i="2" s="1"/>
  <c r="E7" i="2"/>
  <c r="G7" i="2" s="1"/>
  <c r="E14" i="2" l="1"/>
  <c r="G6" i="2"/>
  <c r="G14" i="2" s="1"/>
</calcChain>
</file>

<file path=xl/sharedStrings.xml><?xml version="1.0" encoding="utf-8"?>
<sst xmlns="http://schemas.openxmlformats.org/spreadsheetml/2006/main" count="153" uniqueCount="82">
  <si>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</si>
  <si>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</si>
  <si>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</si>
  <si>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</si>
  <si>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</si>
  <si>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</si>
  <si>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</si>
  <si>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</si>
  <si>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</si>
  <si>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</si>
  <si>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</si>
  <si>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</si>
  <si>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</si>
  <si>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</si>
  <si>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</si>
  <si>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</si>
  <si>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</si>
  <si>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</si>
  <si>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</si>
  <si>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</si>
  <si>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</si>
  <si>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do 1067 str.</t>
  </si>
  <si>
    <t>1067 a více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</si>
  <si>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</si>
  <si>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</si>
  <si>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</si>
  <si>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</si>
  <si>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</si>
  <si>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</si>
  <si>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 pedag./ žáka v ŠD</t>
  </si>
  <si>
    <t>platy/ ubyt. ped./neped</t>
  </si>
  <si>
    <t>platy neped./ stravov.</t>
  </si>
  <si>
    <t>ŠJ ZŠ, SŠ</t>
  </si>
  <si>
    <t>norm.
kompon.</t>
  </si>
  <si>
    <r>
      <t>Školní jídelna - pro stravované žáky, kteří se vzdělávají v ZŠ, SŠ</t>
    </r>
    <r>
      <rPr>
        <sz val="12"/>
        <rFont val="Arial"/>
        <family val="2"/>
        <charset val="238"/>
      </rPr>
      <t xml:space="preserve"> - se souběhem s dětmi MŠ, celodenním stravováním</t>
    </r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</si>
  <si>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</si>
  <si>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</si>
  <si>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</si>
  <si>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</si>
  <si>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</si>
  <si>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</si>
  <si>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</si>
  <si>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</si>
  <si>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</si>
  <si>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</si>
  <si>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</si>
  <si>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</si>
  <si>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</si>
  <si>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</si>
  <si>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</si>
  <si>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vývařovna - obědy ZŠ, SŠ</t>
  </si>
  <si>
    <t>Školní jídelna - pro stravované děti, které se vzdělávají v MŠ - oběd a doplňková jídla</t>
  </si>
  <si>
    <r>
      <t>Školní jídelna - pro stravované žáky, kteří se vzdělávají v ZŠ, SŠ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</si>
  <si>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</si>
  <si>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</si>
  <si>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</si>
  <si>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</si>
  <si>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</si>
  <si>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</si>
  <si>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155 ž. a více</t>
  </si>
  <si>
    <t>10-154 ž.</t>
  </si>
  <si>
    <t>Školní jídelna - celodenní stravování bez obědů</t>
  </si>
  <si>
    <t>Školní jídelna - celodenní stravování včetně obědů</t>
  </si>
  <si>
    <t>Výpočet hodnot normativů potřeby práce pro rok 2020, normativní objem mzdových prostředků na jednotku výkonů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</si>
  <si>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</si>
  <si>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</si>
  <si>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</si>
  <si>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</si>
  <si>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</si>
  <si>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</si>
  <si>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</si>
  <si>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</si>
  <si>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</si>
  <si>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</si>
  <si>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</si>
  <si>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</si>
  <si>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Školní kluby</t>
  </si>
  <si>
    <t>ped. ŠK</t>
  </si>
  <si>
    <t>neped. ŠK</t>
  </si>
  <si>
    <t>130 ž. a více</t>
  </si>
  <si>
    <t>do 20 ž.</t>
  </si>
  <si>
    <t>21-129 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</si>
</sst>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0000"/>
    <numFmt numFmtId="176" formatCode="0.00000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sz val="9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Times New Roman CE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Times New Roman CE"/>
      <family val="1"/>
      <charset val="238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10" xfId="0" applyFont="1" applyFill="1" applyBorder="1" applyAlignment="1" applyProtection="1">
      <alignment horizontal="right"/>
    </xf>
    <xf numFmtId="2" fontId="0" fillId="0" borderId="12" xfId="0" applyNumberFormat="1" applyBorder="1" applyAlignment="1" applyProtection="1">
      <alignment horizontal="center"/>
    </xf>
    <xf numFmtId="0" fontId="0" fillId="4" borderId="14" xfId="0" applyFill="1" applyBorder="1" applyProtection="1"/>
    <xf numFmtId="164" fontId="2" fillId="3" borderId="16" xfId="0" applyNumberFormat="1" applyFont="1" applyFill="1" applyBorder="1" applyProtection="1"/>
    <xf numFmtId="164" fontId="2" fillId="3" borderId="20" xfId="0" applyNumberFormat="1" applyFont="1" applyFill="1" applyBorder="1" applyProtection="1"/>
    <xf numFmtId="166" fontId="0" fillId="3" borderId="15" xfId="0" applyNumberFormat="1" applyFill="1" applyBorder="1" applyProtection="1"/>
    <xf numFmtId="0" fontId="0" fillId="4" borderId="23" xfId="0" applyFill="1" applyBorder="1" applyProtection="1"/>
    <xf numFmtId="166" fontId="0" fillId="3" borderId="24" xfId="0" applyNumberFormat="1" applyFill="1" applyBorder="1" applyProtection="1"/>
    <xf numFmtId="164" fontId="2" fillId="3" borderId="25" xfId="0" applyNumberFormat="1" applyFont="1" applyFill="1" applyBorder="1" applyProtection="1"/>
    <xf numFmtId="0" fontId="10" fillId="0" borderId="27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3" fillId="0" borderId="3" xfId="0" applyFont="1" applyBorder="1" applyProtection="1"/>
    <xf numFmtId="1" fontId="13" fillId="0" borderId="3" xfId="0" applyNumberFormat="1" applyFont="1" applyBorder="1" applyProtection="1"/>
    <xf numFmtId="169" fontId="13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9" xfId="0" applyBorder="1" applyProtection="1"/>
    <xf numFmtId="164" fontId="5" fillId="3" borderId="30" xfId="0" applyNumberFormat="1" applyFont="1" applyFill="1" applyBorder="1" applyProtection="1"/>
    <xf numFmtId="0" fontId="4" fillId="0" borderId="5" xfId="0" applyFont="1" applyBorder="1" applyAlignment="1" applyProtection="1">
      <alignment horizontal="center"/>
    </xf>
    <xf numFmtId="1" fontId="4" fillId="2" borderId="6" xfId="0" applyNumberFormat="1" applyFont="1" applyFill="1" applyBorder="1" applyProtection="1">
      <protection locked="0"/>
    </xf>
    <xf numFmtId="164" fontId="3" fillId="3" borderId="33" xfId="0" applyNumberFormat="1" applyFont="1" applyFill="1" applyBorder="1" applyProtection="1"/>
    <xf numFmtId="0" fontId="10" fillId="0" borderId="11" xfId="0" applyFont="1" applyBorder="1" applyAlignment="1" applyProtection="1">
      <alignment horizontal="right"/>
    </xf>
    <xf numFmtId="0" fontId="0" fillId="0" borderId="34" xfId="0" applyBorder="1" applyAlignment="1" applyProtection="1">
      <alignment horizontal="center"/>
    </xf>
    <xf numFmtId="0" fontId="0" fillId="4" borderId="16" xfId="0" applyFill="1" applyBorder="1" applyProtection="1"/>
    <xf numFmtId="0" fontId="10" fillId="0" borderId="18" xfId="0" applyFont="1" applyBorder="1" applyAlignment="1" applyProtection="1">
      <alignment horizontal="right"/>
    </xf>
    <xf numFmtId="166" fontId="0" fillId="3" borderId="19" xfId="0" applyNumberFormat="1" applyFill="1" applyBorder="1" applyProtection="1"/>
    <xf numFmtId="0" fontId="10" fillId="0" borderId="36" xfId="0" applyFont="1" applyFill="1" applyBorder="1" applyAlignment="1" applyProtection="1">
      <alignment horizontal="right"/>
    </xf>
    <xf numFmtId="0" fontId="10" fillId="0" borderId="37" xfId="0" applyFont="1" applyFill="1" applyBorder="1" applyAlignment="1" applyProtection="1">
      <alignment horizontal="right"/>
    </xf>
    <xf numFmtId="0" fontId="0" fillId="0" borderId="37" xfId="0" applyBorder="1" applyProtection="1"/>
    <xf numFmtId="0" fontId="0" fillId="0" borderId="38" xfId="0" applyBorder="1" applyProtection="1"/>
    <xf numFmtId="172" fontId="14" fillId="0" borderId="3" xfId="0" applyNumberFormat="1" applyFont="1" applyBorder="1" applyProtection="1"/>
    <xf numFmtId="2" fontId="0" fillId="0" borderId="39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165" fontId="10" fillId="0" borderId="17" xfId="0" applyNumberFormat="1" applyFont="1" applyFill="1" applyBorder="1" applyAlignment="1" applyProtection="1">
      <alignment horizontal="right"/>
    </xf>
    <xf numFmtId="0" fontId="0" fillId="0" borderId="40" xfId="0" applyBorder="1" applyAlignment="1" applyProtection="1">
      <alignment horizontal="center"/>
    </xf>
    <xf numFmtId="0" fontId="0" fillId="4" borderId="25" xfId="0" applyFill="1" applyBorder="1" applyProtection="1"/>
    <xf numFmtId="164" fontId="3" fillId="3" borderId="41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6" fontId="0" fillId="0" borderId="0" xfId="0" applyNumberFormat="1" applyFill="1" applyBorder="1" applyProtection="1"/>
    <xf numFmtId="164" fontId="2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10" xfId="0" applyNumberFormat="1" applyFont="1" applyFill="1" applyBorder="1" applyAlignment="1" applyProtection="1">
      <alignment horizontal="right"/>
    </xf>
    <xf numFmtId="164" fontId="3" fillId="3" borderId="42" xfId="0" applyNumberFormat="1" applyFont="1" applyFill="1" applyBorder="1" applyProtection="1"/>
    <xf numFmtId="164" fontId="3" fillId="3" borderId="43" xfId="0" applyNumberFormat="1" applyFont="1" applyFill="1" applyBorder="1" applyProtection="1"/>
    <xf numFmtId="0" fontId="10" fillId="0" borderId="28" xfId="0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1" fontId="13" fillId="0" borderId="0" xfId="0" applyNumberFormat="1" applyFont="1" applyFill="1" applyBorder="1" applyProtection="1"/>
    <xf numFmtId="0" fontId="0" fillId="0" borderId="0" xfId="0" applyFill="1" applyProtection="1"/>
    <xf numFmtId="2" fontId="0" fillId="0" borderId="0" xfId="0" applyNumberFormat="1" applyFill="1" applyBorder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164" fontId="10" fillId="0" borderId="33" xfId="0" applyNumberFormat="1" applyFont="1" applyFill="1" applyBorder="1" applyAlignment="1" applyProtection="1">
      <alignment horizontal="right"/>
    </xf>
    <xf numFmtId="0" fontId="4" fillId="0" borderId="13" xfId="0" applyFont="1" applyBorder="1" applyAlignment="1" applyProtection="1">
      <alignment horizontal="center"/>
    </xf>
    <xf numFmtId="164" fontId="9" fillId="3" borderId="15" xfId="0" applyNumberFormat="1" applyFont="1" applyFill="1" applyBorder="1" applyProtection="1"/>
    <xf numFmtId="0" fontId="10" fillId="0" borderId="43" xfId="0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right"/>
    </xf>
    <xf numFmtId="173" fontId="10" fillId="0" borderId="34" xfId="0" applyNumberFormat="1" applyFont="1" applyFill="1" applyBorder="1" applyAlignment="1" applyProtection="1">
      <alignment horizontal="right"/>
    </xf>
    <xf numFmtId="171" fontId="10" fillId="0" borderId="34" xfId="0" applyNumberFormat="1" applyFont="1" applyFill="1" applyBorder="1" applyAlignment="1" applyProtection="1">
      <alignment horizontal="right"/>
    </xf>
    <xf numFmtId="165" fontId="10" fillId="0" borderId="34" xfId="0" applyNumberFormat="1" applyFont="1" applyFill="1" applyBorder="1" applyAlignment="1" applyProtection="1">
      <alignment horizontal="right"/>
    </xf>
    <xf numFmtId="0" fontId="10" fillId="0" borderId="14" xfId="0" applyFont="1" applyBorder="1" applyAlignment="1" applyProtection="1">
      <alignment horizontal="right"/>
    </xf>
    <xf numFmtId="164" fontId="3" fillId="3" borderId="44" xfId="0" applyNumberFormat="1" applyFont="1" applyFill="1" applyBorder="1" applyProtection="1"/>
    <xf numFmtId="2" fontId="10" fillId="0" borderId="44" xfId="0" applyNumberFormat="1" applyFont="1" applyFill="1" applyBorder="1" applyAlignment="1" applyProtection="1">
      <alignment horizontal="right"/>
    </xf>
    <xf numFmtId="173" fontId="10" fillId="0" borderId="27" xfId="0" applyNumberFormat="1" applyFont="1" applyFill="1" applyBorder="1" applyAlignment="1" applyProtection="1">
      <alignment horizontal="right"/>
    </xf>
    <xf numFmtId="170" fontId="10" fillId="0" borderId="27" xfId="0" applyNumberFormat="1" applyFont="1" applyFill="1" applyBorder="1" applyAlignment="1" applyProtection="1">
      <alignment horizontal="right"/>
    </xf>
    <xf numFmtId="165" fontId="10" fillId="0" borderId="27" xfId="0" applyNumberFormat="1" applyFont="1" applyFill="1" applyBorder="1" applyAlignment="1" applyProtection="1">
      <alignment horizontal="right"/>
    </xf>
    <xf numFmtId="0" fontId="0" fillId="0" borderId="39" xfId="0" applyBorder="1" applyProtection="1"/>
    <xf numFmtId="0" fontId="5" fillId="0" borderId="45" xfId="0" applyFont="1" applyBorder="1" applyAlignment="1" applyProtection="1">
      <alignment horizontal="center"/>
    </xf>
    <xf numFmtId="0" fontId="4" fillId="2" borderId="8" xfId="0" applyFont="1" applyFill="1" applyBorder="1" applyProtection="1">
      <protection locked="0"/>
    </xf>
    <xf numFmtId="164" fontId="2" fillId="3" borderId="46" xfId="0" applyNumberFormat="1" applyFont="1" applyFill="1" applyBorder="1" applyProtection="1"/>
    <xf numFmtId="167" fontId="10" fillId="0" borderId="10" xfId="0" applyNumberFormat="1" applyFont="1" applyFill="1" applyBorder="1" applyAlignment="1" applyProtection="1">
      <alignment horizontal="right"/>
    </xf>
    <xf numFmtId="173" fontId="10" fillId="0" borderId="10" xfId="0" applyNumberFormat="1" applyFont="1" applyFill="1" applyBorder="1" applyAlignment="1" applyProtection="1">
      <alignment horizontal="right"/>
    </xf>
    <xf numFmtId="165" fontId="10" fillId="0" borderId="10" xfId="0" applyNumberFormat="1" applyFont="1" applyFill="1" applyBorder="1" applyAlignment="1" applyProtection="1">
      <alignment horizontal="right"/>
    </xf>
    <xf numFmtId="1" fontId="10" fillId="0" borderId="10" xfId="0" applyNumberFormat="1" applyFont="1" applyFill="1" applyBorder="1" applyAlignment="1" applyProtection="1">
      <alignment horizontal="right"/>
    </xf>
    <xf numFmtId="0" fontId="5" fillId="0" borderId="22" xfId="0" applyFont="1" applyBorder="1" applyAlignment="1" applyProtection="1">
      <alignment horizontal="center"/>
    </xf>
    <xf numFmtId="164" fontId="0" fillId="3" borderId="24" xfId="0" applyNumberFormat="1" applyFill="1" applyBorder="1" applyProtection="1"/>
    <xf numFmtId="164" fontId="2" fillId="3" borderId="23" xfId="0" applyNumberFormat="1" applyFont="1" applyFill="1" applyBorder="1" applyProtection="1"/>
    <xf numFmtId="2" fontId="10" fillId="0" borderId="26" xfId="0" applyNumberFormat="1" applyFont="1" applyFill="1" applyBorder="1" applyAlignment="1" applyProtection="1">
      <alignment horizontal="right"/>
    </xf>
    <xf numFmtId="174" fontId="10" fillId="0" borderId="27" xfId="0" applyNumberFormat="1" applyFont="1" applyFill="1" applyBorder="1" applyAlignment="1" applyProtection="1">
      <alignment horizontal="right"/>
    </xf>
    <xf numFmtId="1" fontId="10" fillId="0" borderId="27" xfId="0" applyNumberFormat="1" applyFont="1" applyFill="1" applyBorder="1" applyAlignment="1" applyProtection="1">
      <alignment horizontal="right"/>
    </xf>
    <xf numFmtId="2" fontId="0" fillId="0" borderId="47" xfId="0" applyNumberForma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4" fillId="2" borderId="48" xfId="0" applyFont="1" applyFill="1" applyBorder="1" applyProtection="1">
      <protection locked="0"/>
    </xf>
    <xf numFmtId="164" fontId="9" fillId="3" borderId="26" xfId="0" applyNumberFormat="1" applyFont="1" applyFill="1" applyBorder="1" applyProtection="1"/>
    <xf numFmtId="164" fontId="2" fillId="3" borderId="48" xfId="0" applyNumberFormat="1" applyFont="1" applyFill="1" applyBorder="1" applyProtection="1"/>
    <xf numFmtId="164" fontId="5" fillId="3" borderId="26" xfId="0" applyNumberFormat="1" applyFont="1" applyFill="1" applyBorder="1" applyProtection="1"/>
    <xf numFmtId="166" fontId="10" fillId="0" borderId="44" xfId="0" applyNumberFormat="1" applyFont="1" applyFill="1" applyBorder="1" applyProtection="1"/>
    <xf numFmtId="167" fontId="10" fillId="0" borderId="27" xfId="0" applyNumberFormat="1" applyFont="1" applyFill="1" applyBorder="1" applyProtection="1"/>
    <xf numFmtId="175" fontId="10" fillId="0" borderId="27" xfId="0" applyNumberFormat="1" applyFont="1" applyFill="1" applyBorder="1" applyProtection="1"/>
    <xf numFmtId="0" fontId="10" fillId="0" borderId="27" xfId="0" applyFont="1" applyFill="1" applyBorder="1" applyProtection="1"/>
    <xf numFmtId="1" fontId="10" fillId="0" borderId="28" xfId="0" applyNumberFormat="1" applyFont="1" applyBorder="1" applyProtection="1"/>
    <xf numFmtId="2" fontId="0" fillId="0" borderId="49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9" fontId="13" fillId="0" borderId="0" xfId="0" applyNumberFormat="1" applyFont="1" applyFill="1" applyBorder="1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15" fillId="0" borderId="0" xfId="0" applyFont="1" applyProtection="1"/>
    <xf numFmtId="169" fontId="10" fillId="0" borderId="10" xfId="0" applyNumberFormat="1" applyFont="1" applyFill="1" applyBorder="1" applyAlignment="1" applyProtection="1">
      <alignment horizontal="right"/>
    </xf>
    <xf numFmtId="164" fontId="2" fillId="3" borderId="14" xfId="0" applyNumberFormat="1" applyFont="1" applyFill="1" applyBorder="1" applyProtection="1"/>
    <xf numFmtId="0" fontId="4" fillId="0" borderId="22" xfId="0" applyFont="1" applyBorder="1" applyAlignment="1" applyProtection="1">
      <alignment horizontal="center"/>
    </xf>
    <xf numFmtId="0" fontId="0" fillId="0" borderId="51" xfId="0" applyBorder="1"/>
    <xf numFmtId="0" fontId="0" fillId="0" borderId="52" xfId="0" applyBorder="1"/>
    <xf numFmtId="0" fontId="0" fillId="4" borderId="46" xfId="0" applyFill="1" applyBorder="1" applyProtection="1"/>
    <xf numFmtId="0" fontId="20" fillId="0" borderId="51" xfId="0" applyFont="1" applyBorder="1"/>
    <xf numFmtId="0" fontId="20" fillId="0" borderId="0" xfId="0" applyFont="1"/>
    <xf numFmtId="0" fontId="0" fillId="0" borderId="40" xfId="0" applyBorder="1" applyProtection="1"/>
    <xf numFmtId="0" fontId="4" fillId="0" borderId="45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20" fillId="0" borderId="50" xfId="0" applyFont="1" applyBorder="1"/>
    <xf numFmtId="0" fontId="3" fillId="0" borderId="17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12" fillId="5" borderId="54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20" fillId="5" borderId="3" xfId="0" applyNumberFormat="1" applyFont="1" applyFill="1" applyBorder="1" applyProtection="1"/>
    <xf numFmtId="164" fontId="16" fillId="3" borderId="8" xfId="0" applyNumberFormat="1" applyFont="1" applyFill="1" applyBorder="1" applyAlignment="1" applyProtection="1">
      <alignment horizontal="center" wrapText="1"/>
    </xf>
    <xf numFmtId="164" fontId="17" fillId="3" borderId="7" xfId="0" applyNumberFormat="1" applyFont="1" applyFill="1" applyBorder="1" applyAlignment="1" applyProtection="1">
      <alignment horizontal="center" wrapText="1"/>
    </xf>
    <xf numFmtId="164" fontId="17" fillId="3" borderId="8" xfId="0" applyNumberFormat="1" applyFont="1" applyFill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0" fillId="0" borderId="54" xfId="0" applyFont="1" applyBorder="1"/>
    <xf numFmtId="0" fontId="5" fillId="0" borderId="32" xfId="0" applyFont="1" applyBorder="1" applyAlignment="1" applyProtection="1">
      <alignment horizontal="center"/>
    </xf>
    <xf numFmtId="166" fontId="10" fillId="0" borderId="55" xfId="0" applyNumberFormat="1" applyFont="1" applyFill="1" applyBorder="1" applyProtection="1"/>
    <xf numFmtId="167" fontId="10" fillId="0" borderId="32" xfId="0" applyNumberFormat="1" applyFont="1" applyFill="1" applyBorder="1" applyProtection="1"/>
    <xf numFmtId="175" fontId="10" fillId="0" borderId="32" xfId="0" applyNumberFormat="1" applyFont="1" applyFill="1" applyBorder="1" applyProtection="1"/>
    <xf numFmtId="0" fontId="10" fillId="0" borderId="32" xfId="0" applyFont="1" applyFill="1" applyBorder="1" applyProtection="1"/>
    <xf numFmtId="1" fontId="10" fillId="0" borderId="31" xfId="0" applyNumberFormat="1" applyFont="1" applyBorder="1" applyProtection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6" borderId="56" xfId="0" applyNumberFormat="1" applyFill="1" applyBorder="1" applyAlignment="1">
      <alignment horizontal="center"/>
    </xf>
    <xf numFmtId="2" fontId="0" fillId="6" borderId="57" xfId="0" applyNumberFormat="1" applyFill="1" applyBorder="1" applyAlignment="1">
      <alignment horizontal="center"/>
    </xf>
    <xf numFmtId="2" fontId="0" fillId="6" borderId="58" xfId="0" applyNumberFormat="1" applyFill="1" applyBorder="1" applyAlignment="1">
      <alignment horizontal="center"/>
    </xf>
    <xf numFmtId="164" fontId="2" fillId="3" borderId="46" xfId="0" applyNumberFormat="1" applyFont="1" applyFill="1" applyBorder="1" applyAlignment="1" applyProtection="1">
      <alignment horizontal="center"/>
    </xf>
    <xf numFmtId="164" fontId="2" fillId="3" borderId="29" xfId="0" applyNumberFormat="1" applyFont="1" applyFill="1" applyBorder="1" applyAlignment="1" applyProtection="1">
      <alignment horizontal="center"/>
    </xf>
    <xf numFmtId="164" fontId="9" fillId="3" borderId="7" xfId="0" applyNumberFormat="1" applyFont="1" applyFill="1" applyBorder="1" applyAlignment="1" applyProtection="1">
      <alignment horizontal="center"/>
    </xf>
    <xf numFmtId="164" fontId="9" fillId="3" borderId="30" xfId="0" applyNumberFormat="1" applyFont="1" applyFill="1" applyBorder="1" applyAlignment="1" applyProtection="1">
      <alignment horizontal="center"/>
    </xf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7" borderId="58" xfId="0" applyFill="1" applyBorder="1" applyProtection="1">
      <protection locked="0"/>
    </xf>
    <xf numFmtId="0" fontId="21" fillId="0" borderId="0" xfId="0" applyFont="1"/>
    <xf numFmtId="168" fontId="4" fillId="2" borderId="8" xfId="0" applyNumberFormat="1" applyFont="1" applyFill="1" applyBorder="1" applyProtection="1"/>
    <xf numFmtId="168" fontId="4" fillId="2" borderId="29" xfId="0" applyNumberFormat="1" applyFont="1" applyFill="1" applyBorder="1" applyProtection="1"/>
    <xf numFmtId="0" fontId="22" fillId="0" borderId="0" xfId="0" applyFont="1"/>
    <xf numFmtId="0" fontId="23" fillId="0" borderId="0" xfId="0" applyFont="1"/>
    <xf numFmtId="0" fontId="20" fillId="7" borderId="0" xfId="0" applyFont="1" applyFill="1"/>
    <xf numFmtId="2" fontId="20" fillId="0" borderId="0" xfId="0" applyNumberFormat="1" applyFont="1" applyAlignment="1">
      <alignment horizontal="center"/>
    </xf>
    <xf numFmtId="2" fontId="20" fillId="6" borderId="0" xfId="0" applyNumberFormat="1" applyFont="1" applyFill="1" applyBorder="1" applyAlignment="1">
      <alignment horizontal="center"/>
    </xf>
    <xf numFmtId="166" fontId="10" fillId="0" borderId="9" xfId="0" applyNumberFormat="1" applyFont="1" applyFill="1" applyBorder="1" applyAlignment="1" applyProtection="1">
      <alignment horizontal="right"/>
    </xf>
    <xf numFmtId="165" fontId="10" fillId="0" borderId="32" xfId="0" applyNumberFormat="1" applyFont="1" applyFill="1" applyBorder="1" applyAlignment="1" applyProtection="1">
      <alignment horizontal="right"/>
    </xf>
    <xf numFmtId="1" fontId="15" fillId="0" borderId="0" xfId="0" applyNumberFormat="1" applyFont="1" applyFill="1" applyAlignment="1">
      <alignment horizontal="center"/>
    </xf>
    <xf numFmtId="0" fontId="0" fillId="0" borderId="0" xfId="0" applyFill="1"/>
    <xf numFmtId="165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11" fontId="10" fillId="0" borderId="0" xfId="0" applyNumberFormat="1" applyFont="1" applyFill="1" applyBorder="1" applyAlignment="1" applyProtection="1">
      <alignment horizontal="right"/>
    </xf>
    <xf numFmtId="2" fontId="0" fillId="0" borderId="37" xfId="0" applyNumberFormat="1" applyBorder="1"/>
    <xf numFmtId="2" fontId="0" fillId="0" borderId="34" xfId="0" applyNumberFormat="1" applyBorder="1"/>
    <xf numFmtId="2" fontId="0" fillId="0" borderId="59" xfId="0" applyNumberFormat="1" applyBorder="1"/>
    <xf numFmtId="2" fontId="20" fillId="0" borderId="0" xfId="0" applyNumberFormat="1" applyFont="1"/>
    <xf numFmtId="0" fontId="4" fillId="2" borderId="46" xfId="0" applyFont="1" applyFill="1" applyBorder="1" applyProtection="1">
      <protection locked="0"/>
    </xf>
    <xf numFmtId="0" fontId="20" fillId="0" borderId="0" xfId="0" applyFont="1" applyProtection="1"/>
    <xf numFmtId="0" fontId="4" fillId="2" borderId="6" xfId="0" applyFont="1" applyFill="1" applyBorder="1" applyProtection="1"/>
    <xf numFmtId="0" fontId="0" fillId="0" borderId="51" xfId="0" applyBorder="1" applyProtection="1"/>
    <xf numFmtId="0" fontId="0" fillId="0" borderId="52" xfId="0" applyBorder="1" applyProtection="1"/>
    <xf numFmtId="0" fontId="24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168" fontId="0" fillId="0" borderId="12" xfId="0" applyNumberFormat="1" applyBorder="1" applyAlignment="1" applyProtection="1">
      <alignment horizontal="center"/>
    </xf>
    <xf numFmtId="0" fontId="25" fillId="0" borderId="17" xfId="0" applyFont="1" applyBorder="1"/>
    <xf numFmtId="0" fontId="26" fillId="0" borderId="17" xfId="0" applyFont="1" applyBorder="1"/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/>
    <xf numFmtId="164" fontId="3" fillId="3" borderId="1" xfId="0" applyNumberFormat="1" applyFont="1" applyFill="1" applyBorder="1" applyProtection="1"/>
    <xf numFmtId="164" fontId="28" fillId="0" borderId="33" xfId="0" applyNumberFormat="1" applyFont="1" applyFill="1" applyBorder="1" applyAlignment="1" applyProtection="1">
      <alignment horizontal="right"/>
    </xf>
    <xf numFmtId="0" fontId="28" fillId="0" borderId="10" xfId="0" applyFont="1" applyFill="1" applyBorder="1" applyAlignment="1" applyProtection="1">
      <alignment horizontal="right"/>
    </xf>
    <xf numFmtId="171" fontId="28" fillId="0" borderId="10" xfId="0" applyNumberFormat="1" applyFont="1" applyFill="1" applyBorder="1" applyAlignment="1" applyProtection="1">
      <alignment horizontal="right"/>
    </xf>
    <xf numFmtId="0" fontId="28" fillId="0" borderId="11" xfId="0" applyFont="1" applyBorder="1" applyAlignment="1" applyProtection="1">
      <alignment horizontal="right"/>
    </xf>
    <xf numFmtId="166" fontId="28" fillId="0" borderId="43" xfId="0" applyNumberFormat="1" applyFont="1" applyFill="1" applyBorder="1" applyAlignment="1" applyProtection="1">
      <alignment horizontal="right"/>
    </xf>
    <xf numFmtId="165" fontId="28" fillId="0" borderId="43" xfId="0" applyNumberFormat="1" applyFont="1" applyFill="1" applyBorder="1" applyAlignment="1" applyProtection="1">
      <alignment horizontal="right"/>
    </xf>
    <xf numFmtId="171" fontId="28" fillId="0" borderId="34" xfId="0" applyNumberFormat="1" applyFont="1" applyFill="1" applyBorder="1" applyAlignment="1" applyProtection="1">
      <alignment horizontal="right"/>
    </xf>
    <xf numFmtId="0" fontId="28" fillId="0" borderId="14" xfId="0" applyFont="1" applyBorder="1" applyAlignment="1" applyProtection="1">
      <alignment horizontal="right"/>
    </xf>
    <xf numFmtId="0" fontId="28" fillId="0" borderId="27" xfId="0" applyFont="1" applyFill="1" applyBorder="1" applyAlignment="1" applyProtection="1">
      <alignment horizontal="right"/>
    </xf>
    <xf numFmtId="173" fontId="28" fillId="0" borderId="27" xfId="0" applyNumberFormat="1" applyFont="1" applyFill="1" applyBorder="1" applyAlignment="1" applyProtection="1">
      <alignment horizontal="right"/>
    </xf>
    <xf numFmtId="170" fontId="28" fillId="0" borderId="27" xfId="0" applyNumberFormat="1" applyFont="1" applyFill="1" applyBorder="1" applyAlignment="1" applyProtection="1">
      <alignment horizontal="right"/>
    </xf>
    <xf numFmtId="165" fontId="28" fillId="0" borderId="27" xfId="0" applyNumberFormat="1" applyFont="1" applyFill="1" applyBorder="1" applyAlignment="1" applyProtection="1">
      <alignment horizontal="right"/>
    </xf>
    <xf numFmtId="0" fontId="28" fillId="0" borderId="28" xfId="0" applyFont="1" applyBorder="1" applyAlignment="1" applyProtection="1">
      <alignment horizontal="right"/>
    </xf>
    <xf numFmtId="0" fontId="29" fillId="0" borderId="3" xfId="0" applyFont="1" applyBorder="1" applyProtection="1"/>
    <xf numFmtId="0" fontId="4" fillId="8" borderId="46" xfId="0" applyFont="1" applyFill="1" applyBorder="1" applyProtection="1"/>
    <xf numFmtId="0" fontId="26" fillId="0" borderId="35" xfId="0" applyFont="1" applyBorder="1"/>
    <xf numFmtId="164" fontId="10" fillId="0" borderId="44" xfId="0" applyNumberFormat="1" applyFont="1" applyFill="1" applyBorder="1" applyAlignment="1" applyProtection="1">
      <alignment horizontal="right"/>
    </xf>
    <xf numFmtId="164" fontId="3" fillId="3" borderId="8" xfId="0" applyNumberFormat="1" applyFont="1" applyFill="1" applyBorder="1" applyProtection="1"/>
    <xf numFmtId="164" fontId="3" fillId="3" borderId="16" xfId="0" applyNumberFormat="1" applyFont="1" applyFill="1" applyBorder="1" applyProtection="1"/>
    <xf numFmtId="164" fontId="3" fillId="3" borderId="25" xfId="0" applyNumberFormat="1" applyFont="1" applyFill="1" applyBorder="1" applyProtection="1"/>
    <xf numFmtId="0" fontId="25" fillId="0" borderId="35" xfId="0" applyFont="1" applyBorder="1"/>
    <xf numFmtId="164" fontId="3" fillId="3" borderId="60" xfId="0" applyNumberFormat="1" applyFont="1" applyFill="1" applyBorder="1" applyProtection="1"/>
    <xf numFmtId="164" fontId="3" fillId="3" borderId="20" xfId="0" applyNumberFormat="1" applyFont="1" applyFill="1" applyBorder="1" applyProtection="1"/>
    <xf numFmtId="164" fontId="3" fillId="3" borderId="61" xfId="0" applyNumberFormat="1" applyFont="1" applyFill="1" applyBorder="1" applyProtection="1"/>
    <xf numFmtId="164" fontId="3" fillId="3" borderId="48" xfId="0" applyNumberFormat="1" applyFont="1" applyFill="1" applyBorder="1" applyProtection="1"/>
    <xf numFmtId="164" fontId="10" fillId="0" borderId="35" xfId="0" applyNumberFormat="1" applyFont="1" applyFill="1" applyBorder="1" applyAlignment="1" applyProtection="1">
      <alignment horizontal="right"/>
    </xf>
    <xf numFmtId="169" fontId="27" fillId="0" borderId="17" xfId="0" applyNumberFormat="1" applyFont="1" applyFill="1" applyBorder="1" applyAlignment="1">
      <alignment horizontal="center"/>
    </xf>
    <xf numFmtId="165" fontId="27" fillId="0" borderId="17" xfId="0" applyNumberFormat="1" applyFont="1" applyFill="1" applyBorder="1" applyAlignment="1">
      <alignment horizontal="center"/>
    </xf>
    <xf numFmtId="169" fontId="28" fillId="0" borderId="43" xfId="0" applyNumberFormat="1" applyFont="1" applyFill="1" applyBorder="1" applyAlignment="1" applyProtection="1">
      <alignment horizontal="right"/>
    </xf>
    <xf numFmtId="165" fontId="25" fillId="0" borderId="17" xfId="0" applyNumberFormat="1" applyFont="1" applyBorder="1"/>
    <xf numFmtId="165" fontId="26" fillId="0" borderId="17" xfId="0" applyNumberFormat="1" applyFont="1" applyBorder="1"/>
    <xf numFmtId="164" fontId="10" fillId="0" borderId="36" xfId="0" applyNumberFormat="1" applyFont="1" applyFill="1" applyBorder="1" applyAlignment="1" applyProtection="1">
      <alignment horizontal="right"/>
    </xf>
    <xf numFmtId="176" fontId="28" fillId="0" borderId="10" xfId="0" applyNumberFormat="1" applyFont="1" applyFill="1" applyBorder="1" applyAlignment="1" applyProtection="1">
      <alignment horizontal="right"/>
    </xf>
    <xf numFmtId="164" fontId="28" fillId="0" borderId="44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2" sqref="A22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9" width="11.42578125" customWidth="1"/>
    <col min="10" max="10" width="12.140625" customWidth="1"/>
    <col min="11" max="12" width="11.5703125" customWidth="1"/>
    <col min="13" max="13" width="7" customWidth="1"/>
  </cols>
  <sheetData>
    <row r="1" spans="1:15" ht="15.75" x14ac:dyDescent="0.25">
      <c r="A1" s="1" t="s">
        <v>63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5"/>
      <c r="B2" s="2"/>
      <c r="C2" s="2"/>
      <c r="D2" s="2"/>
      <c r="E2" s="3"/>
      <c r="F2" s="4"/>
      <c r="G2" s="2" t="s">
        <v>0</v>
      </c>
      <c r="H2" s="2"/>
      <c r="I2" s="2"/>
      <c r="J2" s="2"/>
      <c r="K2" s="2"/>
      <c r="L2" s="2"/>
      <c r="M2" s="2"/>
      <c r="N2" s="2"/>
      <c r="O2" s="2"/>
    </row>
    <row r="3" spans="1:15" ht="25.5" x14ac:dyDescent="0.25">
      <c r="A3" s="124" t="s">
        <v>28</v>
      </c>
      <c r="B3" s="125" t="s">
        <v>33</v>
      </c>
      <c r="C3" s="126" t="s">
        <v>1</v>
      </c>
      <c r="D3" s="134" t="s">
        <v>2</v>
      </c>
      <c r="E3" s="135" t="s">
        <v>3</v>
      </c>
      <c r="F3" s="133" t="s">
        <v>4</v>
      </c>
      <c r="G3" s="136" t="s">
        <v>5</v>
      </c>
      <c r="H3" s="137" t="s">
        <v>6</v>
      </c>
      <c r="I3" s="137" t="s">
        <v>7</v>
      </c>
      <c r="J3" s="137" t="s">
        <v>8</v>
      </c>
      <c r="K3" s="137" t="s">
        <v>9</v>
      </c>
      <c r="L3" s="137" t="s">
        <v>10</v>
      </c>
      <c r="M3" s="137" t="s">
        <v>11</v>
      </c>
      <c r="N3" s="6"/>
      <c r="O3" s="7" t="s">
        <v>12</v>
      </c>
    </row>
    <row r="5" spans="1:15" ht="16.5" thickBot="1" x14ac:dyDescent="0.3">
      <c r="A5" s="8" t="s">
        <v>19</v>
      </c>
      <c r="B5" s="49"/>
      <c r="C5" s="50"/>
      <c r="D5" s="51"/>
      <c r="E5" s="52"/>
      <c r="F5" s="54"/>
      <c r="G5" s="54"/>
      <c r="H5" s="54"/>
      <c r="I5" s="54"/>
      <c r="J5" s="54"/>
      <c r="K5" s="54"/>
      <c r="L5" s="54"/>
      <c r="M5" s="54"/>
      <c r="N5" s="50"/>
      <c r="O5" s="66"/>
    </row>
    <row r="6" spans="1:15" ht="15.75" thickBot="1" x14ac:dyDescent="0.3">
      <c r="A6" s="123" t="s">
        <v>72</v>
      </c>
      <c r="B6" s="30" t="s">
        <v>14</v>
      </c>
      <c r="C6" s="9">
        <v>58</v>
      </c>
      <c r="D6" s="10">
        <f>ROUND(IF(C6&lt;O6,G6,IF(C6&lt;O7,G7+H7*C6+I7*C6^2+J7*C6^3+K7*C6^4+L7*C6^5+M7*C6^6,G8)),2)</f>
        <v>627.53</v>
      </c>
      <c r="E6" s="11">
        <f>ROUND(C6/D6,2)</f>
        <v>0.09</v>
      </c>
      <c r="F6" s="223" t="s">
        <v>20</v>
      </c>
      <c r="G6" s="67">
        <v>584.20000000000005</v>
      </c>
      <c r="H6" s="12"/>
      <c r="I6" s="12"/>
      <c r="J6" s="55"/>
      <c r="K6" s="55"/>
      <c r="L6" s="55"/>
      <c r="M6" s="33"/>
      <c r="N6" s="2"/>
      <c r="O6" s="13">
        <v>10</v>
      </c>
    </row>
    <row r="7" spans="1:15" x14ac:dyDescent="0.25">
      <c r="A7" s="115"/>
      <c r="B7" s="68"/>
      <c r="C7" s="117"/>
      <c r="D7" s="69"/>
      <c r="E7" s="15"/>
      <c r="F7" s="218" t="s">
        <v>73</v>
      </c>
      <c r="G7" s="225">
        <v>569.17200000000003</v>
      </c>
      <c r="H7" s="226">
        <v>1.6351070000000001</v>
      </c>
      <c r="I7" s="227">
        <v>-1.377039E-2</v>
      </c>
      <c r="J7" s="227">
        <v>5.517269E-5</v>
      </c>
      <c r="K7" s="227">
        <v>-8.1234750000000006E-8</v>
      </c>
      <c r="L7" s="73"/>
      <c r="M7" s="75"/>
      <c r="N7" s="2"/>
      <c r="O7" s="13">
        <v>249</v>
      </c>
    </row>
    <row r="8" spans="1:15" ht="15.75" thickBot="1" x14ac:dyDescent="0.3">
      <c r="A8" s="116"/>
      <c r="B8" s="46"/>
      <c r="C8" s="47"/>
      <c r="D8" s="19"/>
      <c r="E8" s="20"/>
      <c r="F8" s="224" t="s">
        <v>74</v>
      </c>
      <c r="G8" s="216">
        <v>662</v>
      </c>
      <c r="H8" s="21"/>
      <c r="I8" s="78"/>
      <c r="J8" s="79"/>
      <c r="K8" s="79"/>
      <c r="L8" s="80"/>
      <c r="M8" s="58"/>
      <c r="N8" s="2"/>
      <c r="O8" s="43"/>
    </row>
    <row r="9" spans="1:15" ht="15.75" thickBot="1" x14ac:dyDescent="0.3">
      <c r="A9" s="127" t="s">
        <v>29</v>
      </c>
      <c r="B9" s="130"/>
      <c r="C9" s="131"/>
      <c r="D9" s="129">
        <f>12/D6*I9</f>
        <v>372.89053909773241</v>
      </c>
      <c r="E9" s="22" t="s">
        <v>16</v>
      </c>
      <c r="F9" s="23"/>
      <c r="G9" s="24"/>
      <c r="H9" s="23" t="s">
        <v>18</v>
      </c>
      <c r="I9" s="25">
        <v>19500</v>
      </c>
      <c r="J9" s="27"/>
      <c r="K9" s="27"/>
      <c r="L9" s="27"/>
      <c r="M9" s="28"/>
      <c r="N9" s="2"/>
      <c r="O9" s="81"/>
    </row>
    <row r="10" spans="1:15" x14ac:dyDescent="0.25">
      <c r="B10" s="50"/>
      <c r="C10" s="59"/>
      <c r="D10" s="50"/>
      <c r="E10" s="60"/>
      <c r="F10" s="61"/>
      <c r="G10" s="54"/>
      <c r="H10" s="60"/>
      <c r="I10" s="60"/>
      <c r="J10" s="60"/>
      <c r="K10" s="60"/>
      <c r="L10" s="60"/>
      <c r="M10" s="50"/>
      <c r="N10" s="64"/>
      <c r="O10" s="50"/>
    </row>
    <row r="11" spans="1:15" ht="16.5" thickBot="1" x14ac:dyDescent="0.3">
      <c r="A11" s="8" t="s">
        <v>76</v>
      </c>
      <c r="B11" s="49"/>
      <c r="C11" s="50"/>
      <c r="D11" s="51"/>
      <c r="E11" s="52"/>
      <c r="F11" s="54"/>
      <c r="G11" s="54"/>
      <c r="H11" s="54"/>
      <c r="I11" s="54"/>
      <c r="J11" s="54"/>
      <c r="K11" s="54"/>
      <c r="L11" s="54"/>
      <c r="M11" s="54"/>
      <c r="N11" s="50"/>
      <c r="O11" s="66"/>
    </row>
    <row r="12" spans="1:15" ht="15.75" thickBot="1" x14ac:dyDescent="0.3">
      <c r="A12" s="123" t="s">
        <v>77</v>
      </c>
      <c r="B12" s="30" t="s">
        <v>13</v>
      </c>
      <c r="C12" s="9">
        <v>100</v>
      </c>
      <c r="D12" s="10">
        <f>ROUND(IF(C12&lt;O12,G12+H12*C12,IF(C12&lt;O13,G13+H13*C12+I13*C12^2+J13*C12^3+K13*C12^4+L13*C12^5+M13*C12^6,G14)),2)</f>
        <v>100.37</v>
      </c>
      <c r="E12" s="11">
        <f>ROUND(C12/D12,2)</f>
        <v>1</v>
      </c>
      <c r="F12" s="223" t="s">
        <v>80</v>
      </c>
      <c r="G12" s="200">
        <v>0</v>
      </c>
      <c r="H12" s="232">
        <v>2</v>
      </c>
      <c r="I12" s="201"/>
      <c r="J12" s="202"/>
      <c r="K12" s="202"/>
      <c r="L12" s="202"/>
      <c r="M12" s="203"/>
      <c r="N12" s="2"/>
      <c r="O12" s="13">
        <v>21</v>
      </c>
    </row>
    <row r="13" spans="1:15" x14ac:dyDescent="0.25">
      <c r="A13" s="115"/>
      <c r="B13" s="68"/>
      <c r="C13" s="117"/>
      <c r="D13" s="69"/>
      <c r="E13" s="15"/>
      <c r="F13" s="218" t="s">
        <v>81</v>
      </c>
      <c r="G13" s="204">
        <v>10.2867</v>
      </c>
      <c r="H13" s="228">
        <v>1.700024</v>
      </c>
      <c r="I13" s="205">
        <v>-9.5005479999999993E-3</v>
      </c>
      <c r="J13" s="205">
        <v>1.5090699999999999E-5</v>
      </c>
      <c r="K13" s="205"/>
      <c r="L13" s="206"/>
      <c r="M13" s="207"/>
      <c r="N13" s="2"/>
      <c r="O13" s="13">
        <v>130</v>
      </c>
    </row>
    <row r="14" spans="1:15" ht="15.75" thickBot="1" x14ac:dyDescent="0.3">
      <c r="A14" s="116"/>
      <c r="B14" s="46"/>
      <c r="C14" s="47"/>
      <c r="D14" s="19"/>
      <c r="E14" s="20"/>
      <c r="F14" s="224" t="s">
        <v>79</v>
      </c>
      <c r="G14" s="233">
        <v>103.89</v>
      </c>
      <c r="H14" s="208"/>
      <c r="I14" s="209"/>
      <c r="J14" s="210"/>
      <c r="K14" s="210"/>
      <c r="L14" s="211"/>
      <c r="M14" s="212"/>
      <c r="N14" s="2"/>
      <c r="O14" s="43"/>
    </row>
    <row r="15" spans="1:15" x14ac:dyDescent="0.25">
      <c r="A15" s="123" t="s">
        <v>78</v>
      </c>
      <c r="B15" s="30" t="s">
        <v>14</v>
      </c>
      <c r="C15" s="214">
        <f>C12</f>
        <v>100</v>
      </c>
      <c r="D15" s="10">
        <f>ROUND(IF(C15&lt;O15,G15,IF(C15&lt;O16,G16+H16*C15+I16*C15^2+J16*C15^3+K16*C15^4+L16*C15^5+M16*C15^6,G17)),2)</f>
        <v>642.03</v>
      </c>
      <c r="E15" s="11">
        <f>ROUND(C15/D15,2)</f>
        <v>0.16</v>
      </c>
      <c r="F15" s="223" t="s">
        <v>20</v>
      </c>
      <c r="G15" s="67">
        <v>584.20000000000005</v>
      </c>
      <c r="H15" s="12"/>
      <c r="I15" s="12"/>
      <c r="J15" s="55"/>
      <c r="K15" s="55"/>
      <c r="L15" s="55"/>
      <c r="M15" s="33"/>
      <c r="N15" s="2"/>
      <c r="O15" s="13">
        <v>10</v>
      </c>
    </row>
    <row r="16" spans="1:15" x14ac:dyDescent="0.25">
      <c r="A16" s="115"/>
      <c r="B16" s="68"/>
      <c r="C16" s="14"/>
      <c r="D16" s="69"/>
      <c r="E16" s="15"/>
      <c r="F16" s="218" t="s">
        <v>73</v>
      </c>
      <c r="G16" s="225">
        <v>569.17200000000003</v>
      </c>
      <c r="H16" s="226">
        <v>1.6351070000000001</v>
      </c>
      <c r="I16" s="227">
        <v>-1.377039E-2</v>
      </c>
      <c r="J16" s="227">
        <v>5.517269E-5</v>
      </c>
      <c r="K16" s="227">
        <v>-8.1234750000000006E-8</v>
      </c>
      <c r="L16" s="73"/>
      <c r="M16" s="75"/>
      <c r="N16" s="2"/>
      <c r="O16" s="13">
        <v>249</v>
      </c>
    </row>
    <row r="17" spans="1:24" ht="15.75" thickBot="1" x14ac:dyDescent="0.3">
      <c r="A17" s="116"/>
      <c r="B17" s="46"/>
      <c r="C17" s="47"/>
      <c r="D17" s="19"/>
      <c r="E17" s="20"/>
      <c r="F17" s="224" t="s">
        <v>74</v>
      </c>
      <c r="G17" s="216">
        <v>662</v>
      </c>
      <c r="H17" s="21"/>
      <c r="I17" s="78"/>
      <c r="J17" s="79"/>
      <c r="K17" s="79"/>
      <c r="L17" s="80"/>
      <c r="M17" s="58"/>
      <c r="N17" s="2"/>
      <c r="O17" s="43"/>
    </row>
    <row r="18" spans="1:24" ht="15.75" thickBot="1" x14ac:dyDescent="0.3">
      <c r="A18" s="127" t="s">
        <v>29</v>
      </c>
      <c r="B18" s="130"/>
      <c r="C18" s="129">
        <f>12/D12*G18</f>
        <v>4174.474444555146</v>
      </c>
      <c r="D18" s="129">
        <f>12/D15*I18</f>
        <v>364.4689500490631</v>
      </c>
      <c r="E18" s="22" t="s">
        <v>16</v>
      </c>
      <c r="F18" s="23" t="s">
        <v>17</v>
      </c>
      <c r="G18" s="213">
        <v>34916</v>
      </c>
      <c r="H18" s="23" t="s">
        <v>18</v>
      </c>
      <c r="I18" s="25">
        <v>19500</v>
      </c>
      <c r="J18" s="27"/>
      <c r="K18" s="27"/>
      <c r="L18" s="27"/>
      <c r="M18" s="28"/>
      <c r="N18" s="2"/>
      <c r="O18" s="81"/>
    </row>
    <row r="19" spans="1:24" x14ac:dyDescent="0.25">
      <c r="B19" s="50"/>
      <c r="C19" s="59"/>
      <c r="D19" s="50"/>
      <c r="E19" s="60"/>
      <c r="F19" s="61"/>
      <c r="G19" s="54"/>
      <c r="H19" s="60"/>
      <c r="I19" s="60"/>
      <c r="J19" s="60"/>
      <c r="K19" s="60"/>
      <c r="L19" s="60"/>
      <c r="M19" s="50"/>
      <c r="N19" s="64"/>
      <c r="O19" s="50"/>
    </row>
    <row r="21" spans="1:24" ht="16.5" thickBot="1" x14ac:dyDescent="0.3">
      <c r="A21" s="8" t="s">
        <v>25</v>
      </c>
    </row>
    <row r="22" spans="1:24" ht="15.75" thickBot="1" x14ac:dyDescent="0.3">
      <c r="A22" s="119" t="s">
        <v>27</v>
      </c>
      <c r="B22" s="30" t="s">
        <v>13</v>
      </c>
      <c r="C22" s="31">
        <v>45</v>
      </c>
      <c r="D22" s="10">
        <f>ROUND(IF(C22&lt;O22,G22,IF(C22&lt;O23,G23+H23*C22+I23*C22^2+J23*C22^3+K23*C22^4+L23*C22^5+M23*C22^6,IF(C22&lt;O24,G24+H24*C22+I24*C22^2+J24*C22^3+K24*C22^4+L24*C22^5+M24*C22^6,G25))),2)</f>
        <v>13.05</v>
      </c>
      <c r="E22" s="11">
        <f>ROUND(C22/D22,2)</f>
        <v>3.45</v>
      </c>
      <c r="F22" s="199" t="s">
        <v>26</v>
      </c>
      <c r="G22" s="67">
        <v>9.8531999999999993</v>
      </c>
      <c r="H22" s="112"/>
      <c r="I22" s="12"/>
      <c r="J22" s="87"/>
      <c r="K22" s="87"/>
      <c r="L22" s="87"/>
      <c r="M22" s="33"/>
      <c r="N22" s="2"/>
      <c r="O22" s="192">
        <v>20</v>
      </c>
      <c r="Q22" s="175"/>
      <c r="R22" s="175"/>
      <c r="S22" s="175"/>
      <c r="T22" s="175"/>
      <c r="U22" s="175"/>
      <c r="V22" s="175"/>
      <c r="W22" s="175"/>
      <c r="X22" s="172"/>
    </row>
    <row r="23" spans="1:24" x14ac:dyDescent="0.25">
      <c r="A23" s="118"/>
      <c r="B23" s="34"/>
      <c r="C23" s="35"/>
      <c r="D23" s="17"/>
      <c r="E23" s="15"/>
      <c r="F23" s="218" t="s">
        <v>64</v>
      </c>
      <c r="G23" s="220">
        <v>6.5624000000000002</v>
      </c>
      <c r="H23" s="193">
        <v>0.18311569999999999</v>
      </c>
      <c r="I23" s="45">
        <v>-9.818203000000001E-4</v>
      </c>
      <c r="J23" s="45">
        <v>2.7093149999999998E-6</v>
      </c>
      <c r="K23" s="229">
        <v>-3.6981190000000001E-9</v>
      </c>
      <c r="L23" s="229">
        <v>1.9453740000000001E-12</v>
      </c>
      <c r="M23" s="36"/>
      <c r="N23" s="2"/>
      <c r="O23" s="192">
        <v>65</v>
      </c>
      <c r="Q23" s="176"/>
      <c r="R23" s="177"/>
      <c r="S23" s="54"/>
      <c r="T23" s="178"/>
      <c r="U23" s="173"/>
      <c r="V23" s="174"/>
      <c r="W23" s="174"/>
      <c r="X23" s="171"/>
    </row>
    <row r="24" spans="1:24" x14ac:dyDescent="0.25">
      <c r="A24" s="115"/>
      <c r="B24" s="34"/>
      <c r="C24" s="35"/>
      <c r="D24" s="17"/>
      <c r="E24" s="15"/>
      <c r="F24" s="221" t="s">
        <v>65</v>
      </c>
      <c r="G24" s="215">
        <v>7.5879000000000003</v>
      </c>
      <c r="H24" s="194">
        <v>0.15041570000000001</v>
      </c>
      <c r="I24" s="45">
        <v>-6.2363649999999996E-4</v>
      </c>
      <c r="J24" s="45">
        <v>1.167622E-6</v>
      </c>
      <c r="K24" s="230">
        <v>-8.1803829999999998E-10</v>
      </c>
      <c r="L24" s="45"/>
      <c r="M24" s="36"/>
      <c r="N24" s="2"/>
      <c r="O24" s="192">
        <v>449</v>
      </c>
      <c r="Q24" s="176"/>
      <c r="R24" s="177"/>
      <c r="S24" s="178"/>
      <c r="T24" s="178"/>
      <c r="U24" s="179"/>
      <c r="V24" s="179"/>
      <c r="W24" s="174"/>
      <c r="X24" s="172"/>
    </row>
    <row r="25" spans="1:24" ht="15.75" thickBot="1" x14ac:dyDescent="0.3">
      <c r="A25" s="116"/>
      <c r="B25" s="120"/>
      <c r="C25" s="47"/>
      <c r="D25" s="37"/>
      <c r="E25" s="16"/>
      <c r="F25" s="222" t="s">
        <v>66</v>
      </c>
      <c r="G25" s="231">
        <v>21.84</v>
      </c>
      <c r="H25" s="39"/>
      <c r="I25" s="39"/>
      <c r="J25" s="40"/>
      <c r="K25" s="40"/>
      <c r="L25" s="40"/>
      <c r="M25" s="41"/>
      <c r="N25" s="2"/>
      <c r="O25" s="192"/>
      <c r="Q25" s="175"/>
      <c r="R25" s="175"/>
      <c r="S25" s="175"/>
      <c r="T25" s="175"/>
      <c r="U25" s="175"/>
      <c r="V25" s="175"/>
      <c r="W25" s="175"/>
      <c r="X25" s="172"/>
    </row>
    <row r="26" spans="1:24" ht="15.75" thickBot="1" x14ac:dyDescent="0.3">
      <c r="A26" s="123" t="s">
        <v>15</v>
      </c>
      <c r="B26" s="121" t="s">
        <v>14</v>
      </c>
      <c r="C26" s="122">
        <f>C22</f>
        <v>45</v>
      </c>
      <c r="D26" s="98">
        <f>G26</f>
        <v>27.97</v>
      </c>
      <c r="E26" s="99">
        <f>ROUND(C26/D26,2)</f>
        <v>1.61</v>
      </c>
      <c r="F26" s="219" t="s">
        <v>75</v>
      </c>
      <c r="G26" s="231">
        <v>27.97</v>
      </c>
      <c r="H26" s="40"/>
      <c r="I26" s="40"/>
      <c r="J26" s="40"/>
      <c r="K26" s="40"/>
      <c r="L26" s="40"/>
      <c r="M26" s="41"/>
      <c r="N26" s="2"/>
      <c r="O26" s="192">
        <v>10</v>
      </c>
    </row>
    <row r="27" spans="1:24" ht="21.75" customHeight="1" thickBot="1" x14ac:dyDescent="0.3">
      <c r="A27" s="127" t="s">
        <v>68</v>
      </c>
      <c r="B27" s="128"/>
      <c r="C27" s="129">
        <f>12/D22*G27</f>
        <v>33679.080459770114</v>
      </c>
      <c r="D27" s="129">
        <f>12/D26*I27</f>
        <v>9205.720414730069</v>
      </c>
      <c r="E27" s="22" t="s">
        <v>16</v>
      </c>
      <c r="F27" s="23" t="s">
        <v>17</v>
      </c>
      <c r="G27" s="24">
        <v>36626</v>
      </c>
      <c r="H27" s="23" t="s">
        <v>18</v>
      </c>
      <c r="I27" s="25">
        <v>21457</v>
      </c>
      <c r="J27" s="42"/>
      <c r="K27" s="27"/>
      <c r="L27" s="27"/>
      <c r="M27" s="28"/>
      <c r="N27" s="2"/>
      <c r="O27" s="43"/>
    </row>
    <row r="28" spans="1:24" x14ac:dyDescent="0.25">
      <c r="A28" s="2"/>
      <c r="B28" s="2"/>
      <c r="C28" s="2"/>
      <c r="D28" s="2"/>
      <c r="E28" s="3"/>
      <c r="F28" s="4"/>
      <c r="G28" s="2"/>
      <c r="H28" s="2"/>
      <c r="I28" s="2"/>
      <c r="J28" s="2"/>
      <c r="K28" s="2"/>
      <c r="L28" s="2"/>
      <c r="M28" s="2"/>
      <c r="N28" s="2"/>
      <c r="O28" s="107"/>
    </row>
    <row r="29" spans="1:24" ht="20.25" customHeight="1" thickBot="1" x14ac:dyDescent="0.3">
      <c r="A29" s="8" t="s">
        <v>69</v>
      </c>
      <c r="B29" s="2"/>
      <c r="C29" s="2"/>
      <c r="D29" s="109"/>
      <c r="E29" s="110"/>
      <c r="F29" s="4"/>
      <c r="G29" s="111"/>
      <c r="H29" s="2"/>
      <c r="I29" s="2"/>
      <c r="J29" s="2"/>
      <c r="K29" s="2"/>
      <c r="L29" s="2"/>
      <c r="M29" s="2"/>
      <c r="N29" s="2"/>
      <c r="O29" s="2"/>
    </row>
    <row r="30" spans="1:24" x14ac:dyDescent="0.25">
      <c r="A30" s="119" t="s">
        <v>27</v>
      </c>
      <c r="B30" s="30" t="s">
        <v>13</v>
      </c>
      <c r="C30" s="184">
        <v>20</v>
      </c>
      <c r="D30" s="10">
        <f>ROUND(IF(C30&lt;O30,G30,IF(C30&lt;O31,G31+H31*C30+I31*C30^2+J31*C30^3+K31*C30^4+L31*C30^5+M31*C30^6,G32)),2)</f>
        <v>20.12</v>
      </c>
      <c r="E30" s="84">
        <f>ROUND(C30/D30,2)</f>
        <v>0.99</v>
      </c>
      <c r="F30" s="217" t="s">
        <v>26</v>
      </c>
      <c r="G30" s="67">
        <v>20.12</v>
      </c>
      <c r="H30" s="112"/>
      <c r="I30" s="12"/>
      <c r="J30" s="87"/>
      <c r="K30" s="87"/>
      <c r="L30" s="87"/>
      <c r="M30" s="33"/>
      <c r="N30" s="2"/>
      <c r="O30" s="13">
        <v>20</v>
      </c>
    </row>
    <row r="31" spans="1:24" x14ac:dyDescent="0.25">
      <c r="B31" s="68"/>
      <c r="C31" s="14"/>
      <c r="D31" s="69"/>
      <c r="E31" s="113"/>
      <c r="F31" s="218" t="s">
        <v>70</v>
      </c>
      <c r="G31" s="215">
        <v>13.403600000000001</v>
      </c>
      <c r="H31" s="194">
        <v>0.37401079999999998</v>
      </c>
      <c r="I31" s="45">
        <v>-2.0053520000000002E-3</v>
      </c>
      <c r="J31" s="45">
        <v>5.5336559999999997E-6</v>
      </c>
      <c r="K31" s="230">
        <v>-7.5533290000000005E-9</v>
      </c>
      <c r="L31" s="45">
        <v>3.973393E-12</v>
      </c>
      <c r="M31" s="36"/>
      <c r="N31" s="2"/>
      <c r="O31" s="13">
        <v>201</v>
      </c>
    </row>
    <row r="32" spans="1:24" ht="15.75" thickBot="1" x14ac:dyDescent="0.3">
      <c r="B32" s="114"/>
      <c r="C32" s="18"/>
      <c r="D32" s="90"/>
      <c r="E32" s="91"/>
      <c r="F32" s="219" t="s">
        <v>71</v>
      </c>
      <c r="G32" s="216">
        <v>41.45</v>
      </c>
      <c r="H32" s="93"/>
      <c r="I32" s="93"/>
      <c r="J32" s="93"/>
      <c r="K32" s="94"/>
      <c r="L32" s="21"/>
      <c r="M32" s="58"/>
      <c r="N32" s="2"/>
      <c r="O32" s="107"/>
    </row>
    <row r="33" spans="1:15" ht="15.75" thickBot="1" x14ac:dyDescent="0.3">
      <c r="A33" s="123" t="s">
        <v>15</v>
      </c>
      <c r="B33" s="121" t="s">
        <v>14</v>
      </c>
      <c r="C33" s="122">
        <f>C30</f>
        <v>20</v>
      </c>
      <c r="D33" s="98">
        <f>G33</f>
        <v>27.97</v>
      </c>
      <c r="E33" s="99">
        <f>ROUND(C33/D33,2)</f>
        <v>0.72</v>
      </c>
      <c r="F33" s="219" t="s">
        <v>67</v>
      </c>
      <c r="G33" s="38">
        <v>27.97</v>
      </c>
      <c r="H33" s="40"/>
      <c r="I33" s="40"/>
      <c r="J33" s="40"/>
      <c r="K33" s="40"/>
      <c r="L33" s="40"/>
      <c r="M33" s="41"/>
      <c r="N33" s="2"/>
      <c r="O33" s="107"/>
    </row>
    <row r="34" spans="1:15" ht="15.75" thickBot="1" x14ac:dyDescent="0.3">
      <c r="A34" s="127" t="s">
        <v>30</v>
      </c>
      <c r="B34" s="128"/>
      <c r="C34" s="129">
        <f>12/D30*G34</f>
        <v>21844.532803180911</v>
      </c>
      <c r="D34" s="132">
        <f>12/D33*I34</f>
        <v>9205.720414730069</v>
      </c>
      <c r="E34" s="22" t="s">
        <v>16</v>
      </c>
      <c r="F34" s="23" t="s">
        <v>17</v>
      </c>
      <c r="G34" s="24">
        <v>36626</v>
      </c>
      <c r="H34" s="23" t="s">
        <v>18</v>
      </c>
      <c r="I34" s="25">
        <v>21457</v>
      </c>
      <c r="J34" s="26"/>
      <c r="K34" s="27"/>
      <c r="L34" s="27"/>
      <c r="M34" s="28"/>
      <c r="N34" s="2"/>
      <c r="O34" s="2"/>
    </row>
    <row r="36" spans="1:15" s="175" customFormat="1" x14ac:dyDescent="0.25">
      <c r="A36" s="195"/>
      <c r="B36" s="196"/>
      <c r="C36" s="197"/>
      <c r="D36" s="198"/>
      <c r="E36" s="52"/>
      <c r="F36" s="53"/>
      <c r="G36" s="189"/>
      <c r="H36" s="190"/>
      <c r="I36" s="190"/>
      <c r="J36" s="191"/>
      <c r="K36" s="191"/>
      <c r="L36" s="191"/>
      <c r="M36" s="191"/>
      <c r="N36" s="50"/>
      <c r="O36" s="65"/>
    </row>
    <row r="37" spans="1:15" x14ac:dyDescent="0.25">
      <c r="B37" s="50"/>
      <c r="C37" s="59"/>
      <c r="D37" s="50"/>
      <c r="E37" s="60"/>
      <c r="F37" s="61"/>
      <c r="G37" s="62"/>
      <c r="H37" s="61"/>
      <c r="I37" s="63"/>
      <c r="J37" s="54"/>
      <c r="K37" s="54"/>
      <c r="L37" s="54"/>
      <c r="M37" s="54"/>
      <c r="N37" s="64"/>
      <c r="O37" s="65"/>
    </row>
    <row r="38" spans="1:15" ht="27.75" customHeight="1" thickBot="1" x14ac:dyDescent="0.3">
      <c r="A38" s="8" t="s">
        <v>52</v>
      </c>
      <c r="B38" s="49"/>
      <c r="C38" s="50"/>
      <c r="D38" s="51"/>
      <c r="E38" s="52"/>
      <c r="F38" s="53"/>
      <c r="G38" s="54"/>
      <c r="H38" s="54"/>
      <c r="I38" s="54"/>
      <c r="J38" s="54"/>
      <c r="K38" s="54"/>
      <c r="L38" s="54"/>
      <c r="M38" s="54"/>
      <c r="N38" s="50"/>
      <c r="O38" s="66"/>
    </row>
    <row r="39" spans="1:15" x14ac:dyDescent="0.25">
      <c r="A39" s="119" t="s">
        <v>32</v>
      </c>
      <c r="B39" s="82" t="s">
        <v>14</v>
      </c>
      <c r="C39" s="83">
        <v>320</v>
      </c>
      <c r="D39" s="10">
        <f>ROUND(IF(C39&lt;O39,G39+H39*C39+I39*C39^2+J39*C39^3+K39*C39^4+L39*C39^5,G40+H40*C39+I40*C39^2+J40*C39^3+K40*C39^4+L40*C39^5),2)</f>
        <v>61.66</v>
      </c>
      <c r="E39" s="84">
        <f>ROUND(C39/D39,2)</f>
        <v>5.19</v>
      </c>
      <c r="F39" s="56" t="s">
        <v>21</v>
      </c>
      <c r="G39" s="169">
        <v>32.561999999999998</v>
      </c>
      <c r="H39" s="85">
        <v>0.13617199999999999</v>
      </c>
      <c r="I39" s="86">
        <v>-1.6342289999999999E-4</v>
      </c>
      <c r="J39" s="87">
        <v>6.8796040000000002E-8</v>
      </c>
      <c r="K39" s="88">
        <v>0</v>
      </c>
      <c r="L39" s="12">
        <v>0</v>
      </c>
      <c r="M39" s="33">
        <v>0</v>
      </c>
      <c r="N39" s="2"/>
      <c r="O39" s="13">
        <v>1067</v>
      </c>
    </row>
    <row r="40" spans="1:15" ht="15.75" thickBot="1" x14ac:dyDescent="0.3">
      <c r="B40" s="89"/>
      <c r="C40" s="18"/>
      <c r="D40" s="90"/>
      <c r="E40" s="91"/>
      <c r="F40" s="48" t="s">
        <v>22</v>
      </c>
      <c r="G40" s="92">
        <v>75.37</v>
      </c>
      <c r="H40" s="93"/>
      <c r="I40" s="93"/>
      <c r="J40" s="93"/>
      <c r="K40" s="94"/>
      <c r="L40" s="21"/>
      <c r="M40" s="58"/>
      <c r="N40" s="2"/>
      <c r="O40" s="95"/>
    </row>
    <row r="41" spans="1:15" ht="15.75" thickBot="1" x14ac:dyDescent="0.3">
      <c r="A41" s="127" t="s">
        <v>31</v>
      </c>
      <c r="B41" s="128"/>
      <c r="C41" s="128"/>
      <c r="D41" s="129">
        <f>12/D39*I41</f>
        <v>4151.7353227375934</v>
      </c>
      <c r="E41" s="22" t="s">
        <v>16</v>
      </c>
      <c r="F41" s="23" t="s">
        <v>17</v>
      </c>
      <c r="G41" s="24">
        <v>0</v>
      </c>
      <c r="H41" s="23" t="s">
        <v>18</v>
      </c>
      <c r="I41" s="25">
        <v>21333</v>
      </c>
      <c r="J41" s="26"/>
      <c r="K41" s="27"/>
      <c r="L41" s="27"/>
      <c r="M41" s="28"/>
      <c r="N41" s="2"/>
      <c r="O41" s="43"/>
    </row>
    <row r="42" spans="1:15" ht="25.5" customHeight="1" thickBot="1" x14ac:dyDescent="0.3">
      <c r="A42" s="8" t="s">
        <v>51</v>
      </c>
      <c r="B42" s="2"/>
      <c r="C42" s="2"/>
      <c r="D42" s="2"/>
      <c r="E42" s="3"/>
      <c r="F42" s="4"/>
      <c r="G42" s="3"/>
      <c r="H42" s="3"/>
      <c r="I42" s="3"/>
      <c r="J42" s="3"/>
      <c r="K42" s="3"/>
      <c r="L42" s="3"/>
      <c r="M42" s="2"/>
      <c r="N42" s="2"/>
      <c r="O42" s="44"/>
    </row>
    <row r="43" spans="1:15" ht="15.75" thickBot="1" x14ac:dyDescent="0.3">
      <c r="A43" s="119" t="s">
        <v>24</v>
      </c>
      <c r="B43" s="96" t="s">
        <v>14</v>
      </c>
      <c r="C43" s="97">
        <v>45</v>
      </c>
      <c r="D43" s="98">
        <f>ROUND(G43+H43*C43+I43*C43^2+J43*C43^3+K43*C43^4+L43*C43^5,2)</f>
        <v>29.49</v>
      </c>
      <c r="E43" s="99">
        <f>ROUND(C43/D43,2)</f>
        <v>1.53</v>
      </c>
      <c r="F43" s="100"/>
      <c r="G43" s="101">
        <v>16.811699999999998</v>
      </c>
      <c r="H43" s="102">
        <v>0.3633883</v>
      </c>
      <c r="I43" s="103">
        <v>-2.0120709999999998E-3</v>
      </c>
      <c r="J43" s="87">
        <v>4.370433E-6</v>
      </c>
      <c r="K43" s="104">
        <v>0</v>
      </c>
      <c r="L43" s="104">
        <v>0</v>
      </c>
      <c r="M43" s="105">
        <v>0</v>
      </c>
      <c r="N43" s="2"/>
      <c r="O43" s="106"/>
    </row>
    <row r="44" spans="1:15" ht="15.75" thickBot="1" x14ac:dyDescent="0.3">
      <c r="A44" s="127" t="s">
        <v>31</v>
      </c>
      <c r="B44" s="128"/>
      <c r="C44" s="128"/>
      <c r="D44" s="129">
        <f>12/D43*I44</f>
        <v>8680.773143438455</v>
      </c>
      <c r="E44" s="22" t="s">
        <v>16</v>
      </c>
      <c r="F44" s="23" t="s">
        <v>17</v>
      </c>
      <c r="G44" s="24">
        <v>0</v>
      </c>
      <c r="H44" s="23" t="s">
        <v>18</v>
      </c>
      <c r="I44" s="25">
        <v>21333</v>
      </c>
      <c r="J44" s="26"/>
      <c r="K44" s="27"/>
      <c r="L44" s="27"/>
      <c r="M44" s="28"/>
      <c r="N44" s="2"/>
      <c r="O44" s="107"/>
    </row>
    <row r="45" spans="1:15" x14ac:dyDescent="0.25">
      <c r="B45" s="50"/>
      <c r="C45" s="59"/>
      <c r="D45" s="50"/>
      <c r="E45" s="60"/>
      <c r="F45" s="61"/>
      <c r="G45" s="62"/>
      <c r="H45" s="61"/>
      <c r="I45" s="63"/>
      <c r="J45" s="108"/>
      <c r="K45" s="60"/>
      <c r="L45" s="60"/>
      <c r="M45" s="50"/>
      <c r="N45" s="64"/>
      <c r="O45" s="65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="110" zoomScaleNormal="110" workbookViewId="0"/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9" max="9" width="12.7109375" customWidth="1"/>
    <col min="10" max="10" width="11.5703125" customWidth="1"/>
  </cols>
  <sheetData>
    <row r="1" spans="1:7" ht="18.75" x14ac:dyDescent="0.3">
      <c r="A1" s="164" t="s">
        <v>53</v>
      </c>
    </row>
    <row r="2" spans="1:7" ht="18.75" x14ac:dyDescent="0.3">
      <c r="A2" s="164"/>
    </row>
    <row r="3" spans="1:7" ht="15.75" thickBot="1" x14ac:dyDescent="0.3">
      <c r="A3" s="166" t="s">
        <v>54</v>
      </c>
      <c r="G3" t="s">
        <v>56</v>
      </c>
    </row>
    <row r="4" spans="1:7" ht="15.75" thickBot="1" x14ac:dyDescent="0.3">
      <c r="A4" s="166" t="s">
        <v>55</v>
      </c>
      <c r="C4" s="147" t="s">
        <v>40</v>
      </c>
      <c r="D4" s="148" t="s">
        <v>14</v>
      </c>
      <c r="E4" s="149" t="s">
        <v>42</v>
      </c>
      <c r="F4" s="146" t="s">
        <v>43</v>
      </c>
      <c r="G4" t="s">
        <v>57</v>
      </c>
    </row>
    <row r="5" spans="1:7" x14ac:dyDescent="0.25">
      <c r="A5" s="165" t="s">
        <v>35</v>
      </c>
      <c r="C5" s="158">
        <v>10</v>
      </c>
      <c r="D5" s="150">
        <f>IF(C5=0,"",D24)</f>
        <v>30.51</v>
      </c>
      <c r="E5" s="151">
        <f>IF(D5&lt;&gt;"",ROUND(C5/D5,2),"")</f>
        <v>0.33</v>
      </c>
      <c r="F5">
        <v>21333</v>
      </c>
      <c r="G5" s="180">
        <f>IF(D5&lt;&gt;"",ROUND(E5*0.012*F5,3),0)</f>
        <v>84.478999999999999</v>
      </c>
    </row>
    <row r="6" spans="1:7" x14ac:dyDescent="0.25">
      <c r="A6" s="165" t="s">
        <v>36</v>
      </c>
      <c r="C6" s="159">
        <v>250</v>
      </c>
      <c r="D6" s="150">
        <f>IF(C6=0,"",D$20)</f>
        <v>68.53</v>
      </c>
      <c r="E6" s="152">
        <f t="shared" ref="E6:E13" si="0">IF(D6&lt;&gt;"",ROUND(C6/D6,2),"")</f>
        <v>3.65</v>
      </c>
      <c r="F6">
        <v>21333</v>
      </c>
      <c r="G6" s="181">
        <f t="shared" ref="G6:G13" si="1">IF(D6&lt;&gt;"",ROUND(E6*0.012*F6,3),0)</f>
        <v>934.38499999999999</v>
      </c>
    </row>
    <row r="7" spans="1:7" x14ac:dyDescent="0.25">
      <c r="A7" s="165" t="s">
        <v>37</v>
      </c>
      <c r="C7" s="159">
        <v>50</v>
      </c>
      <c r="D7" s="150">
        <f>IF(C7=0,"",D$20)</f>
        <v>68.53</v>
      </c>
      <c r="E7" s="152">
        <f t="shared" si="0"/>
        <v>0.73</v>
      </c>
      <c r="F7">
        <v>21333</v>
      </c>
      <c r="G7" s="181">
        <f t="shared" si="1"/>
        <v>186.87700000000001</v>
      </c>
    </row>
    <row r="8" spans="1:7" x14ac:dyDescent="0.25">
      <c r="A8" s="165" t="s">
        <v>44</v>
      </c>
      <c r="C8" s="159">
        <v>15</v>
      </c>
      <c r="D8" s="150">
        <f>IF(C8+C9=0,"",D28)</f>
        <v>26.91</v>
      </c>
      <c r="E8" s="152">
        <f t="shared" si="0"/>
        <v>0.56000000000000005</v>
      </c>
      <c r="F8">
        <v>21622</v>
      </c>
      <c r="G8" s="181">
        <f t="shared" si="1"/>
        <v>145.30000000000001</v>
      </c>
    </row>
    <row r="9" spans="1:7" x14ac:dyDescent="0.25">
      <c r="A9" s="165" t="s">
        <v>45</v>
      </c>
      <c r="C9" s="159">
        <v>55</v>
      </c>
      <c r="D9" s="150">
        <f>IF(C8+C9=0,"",D28)</f>
        <v>26.91</v>
      </c>
      <c r="E9" s="152">
        <f t="shared" si="0"/>
        <v>2.04</v>
      </c>
      <c r="F9">
        <v>21622</v>
      </c>
      <c r="G9" s="181">
        <f t="shared" si="1"/>
        <v>529.30700000000002</v>
      </c>
    </row>
    <row r="10" spans="1:7" x14ac:dyDescent="0.25">
      <c r="A10" s="165" t="s">
        <v>46</v>
      </c>
      <c r="C10" s="159">
        <v>15</v>
      </c>
      <c r="D10" s="150">
        <f>IF(C10+C11=0,"",D34)</f>
        <v>35.97</v>
      </c>
      <c r="E10" s="152">
        <f t="shared" si="0"/>
        <v>0.42</v>
      </c>
      <c r="F10">
        <v>21622</v>
      </c>
      <c r="G10" s="181">
        <f t="shared" si="1"/>
        <v>108.97499999999999</v>
      </c>
    </row>
    <row r="11" spans="1:7" x14ac:dyDescent="0.25">
      <c r="A11" s="165" t="s">
        <v>47</v>
      </c>
      <c r="C11" s="159">
        <v>69</v>
      </c>
      <c r="D11" s="150">
        <f>IF(C10+C11=0,"",D34)</f>
        <v>35.97</v>
      </c>
      <c r="E11" s="152">
        <f t="shared" si="0"/>
        <v>1.92</v>
      </c>
      <c r="F11">
        <v>21622</v>
      </c>
      <c r="G11" s="181">
        <f t="shared" si="1"/>
        <v>498.17099999999999</v>
      </c>
    </row>
    <row r="12" spans="1:7" x14ac:dyDescent="0.25">
      <c r="A12" s="165" t="s">
        <v>49</v>
      </c>
      <c r="C12" s="159">
        <v>15</v>
      </c>
      <c r="D12" s="150">
        <f>IF(C12=0,"",D$24/0.67)</f>
        <v>45.537313432835823</v>
      </c>
      <c r="E12" s="152">
        <f t="shared" si="0"/>
        <v>0.33</v>
      </c>
      <c r="F12">
        <v>21333</v>
      </c>
      <c r="G12" s="181">
        <f t="shared" si="1"/>
        <v>84.478999999999999</v>
      </c>
    </row>
    <row r="13" spans="1:7" ht="15.75" thickBot="1" x14ac:dyDescent="0.3">
      <c r="A13" s="165" t="s">
        <v>50</v>
      </c>
      <c r="C13" s="160">
        <v>45</v>
      </c>
      <c r="D13" s="150">
        <f>IF(C13=0,"",D$20/0.7)</f>
        <v>97.9</v>
      </c>
      <c r="E13" s="153">
        <f t="shared" si="0"/>
        <v>0.46</v>
      </c>
      <c r="F13">
        <v>21333</v>
      </c>
      <c r="G13" s="182">
        <f t="shared" si="1"/>
        <v>117.758</v>
      </c>
    </row>
    <row r="14" spans="1:7" x14ac:dyDescent="0.25">
      <c r="A14" s="119" t="s">
        <v>48</v>
      </c>
      <c r="B14" s="119"/>
      <c r="C14" s="119"/>
      <c r="D14" s="167"/>
      <c r="E14" s="168">
        <f>SUM(E5:E13)</f>
        <v>10.44</v>
      </c>
      <c r="F14" s="119"/>
      <c r="G14" s="183">
        <f>SUM(G5:G13)</f>
        <v>2689.7309999999993</v>
      </c>
    </row>
    <row r="15" spans="1:7" x14ac:dyDescent="0.25">
      <c r="A15" s="161" t="s">
        <v>58</v>
      </c>
    </row>
    <row r="16" spans="1:7" ht="15.75" thickBot="1" x14ac:dyDescent="0.3"/>
    <row r="17" spans="1:16" ht="25.5" x14ac:dyDescent="0.25">
      <c r="A17" s="124" t="s">
        <v>28</v>
      </c>
      <c r="B17" s="125" t="s">
        <v>33</v>
      </c>
      <c r="C17" s="126" t="s">
        <v>1</v>
      </c>
      <c r="D17" s="134" t="s">
        <v>41</v>
      </c>
      <c r="E17" s="135" t="s">
        <v>3</v>
      </c>
      <c r="F17" s="133" t="s">
        <v>4</v>
      </c>
      <c r="G17" s="136" t="s">
        <v>5</v>
      </c>
      <c r="H17" s="137" t="s">
        <v>6</v>
      </c>
      <c r="I17" s="137" t="s">
        <v>7</v>
      </c>
      <c r="J17" s="137" t="s">
        <v>8</v>
      </c>
      <c r="K17" s="137" t="s">
        <v>9</v>
      </c>
      <c r="L17" s="137" t="s">
        <v>10</v>
      </c>
      <c r="M17" s="137" t="s">
        <v>11</v>
      </c>
      <c r="N17" s="6"/>
      <c r="O17" s="7" t="s">
        <v>12</v>
      </c>
    </row>
    <row r="19" spans="1:16" ht="16.5" thickBot="1" x14ac:dyDescent="0.3">
      <c r="A19" s="8" t="s">
        <v>34</v>
      </c>
      <c r="B19" s="49"/>
      <c r="C19" s="50"/>
      <c r="D19" s="51"/>
      <c r="E19" s="52"/>
      <c r="F19" s="53"/>
      <c r="G19" s="54"/>
      <c r="H19" s="54"/>
      <c r="I19" s="54"/>
      <c r="J19" s="54"/>
      <c r="K19" s="54"/>
      <c r="L19" s="54"/>
      <c r="M19" s="54"/>
    </row>
    <row r="20" spans="1:16" x14ac:dyDescent="0.25">
      <c r="A20" s="119" t="s">
        <v>38</v>
      </c>
      <c r="B20" s="82" t="s">
        <v>14</v>
      </c>
      <c r="C20" s="162">
        <f>C5+C6+C7+C8+C9+C10+C11+0.67*C12+0.7*C13</f>
        <v>505.55</v>
      </c>
      <c r="D20" s="156">
        <f>ROUND(IF(C20&lt;O20,G20+H20*C20+I20*C20^2+J20*C20^3+K20*C20^4+L20*C20^5,G21+H21*C20+I21*C20^2+J21*C20^3+K21*C20^4+L21*C20^5),2)</f>
        <v>68.53</v>
      </c>
      <c r="E20" s="154"/>
      <c r="F20" s="56" t="s">
        <v>21</v>
      </c>
      <c r="G20" s="169">
        <v>32.561999999999998</v>
      </c>
      <c r="H20" s="85">
        <v>0.13617199999999999</v>
      </c>
      <c r="I20" s="86">
        <v>-1.6342289999999999E-4</v>
      </c>
      <c r="J20" s="87">
        <v>6.8796040000000002E-8</v>
      </c>
      <c r="K20" s="88">
        <v>0</v>
      </c>
      <c r="L20" s="12">
        <v>0</v>
      </c>
      <c r="M20" s="33">
        <v>0</v>
      </c>
      <c r="O20" s="13">
        <v>1067</v>
      </c>
    </row>
    <row r="21" spans="1:16" ht="15.75" thickBot="1" x14ac:dyDescent="0.3">
      <c r="B21" s="89"/>
      <c r="C21" s="35"/>
      <c r="D21" s="90"/>
      <c r="E21" s="91"/>
      <c r="F21" s="48" t="s">
        <v>22</v>
      </c>
      <c r="G21" s="92">
        <v>75.37</v>
      </c>
      <c r="H21" s="93"/>
      <c r="I21" s="93"/>
      <c r="J21" s="93"/>
      <c r="K21" s="94"/>
      <c r="L21" s="21"/>
      <c r="M21" s="58"/>
      <c r="O21" s="95"/>
    </row>
    <row r="22" spans="1:16" ht="15.75" thickBot="1" x14ac:dyDescent="0.3">
      <c r="A22" s="127" t="s">
        <v>31</v>
      </c>
      <c r="B22" s="128"/>
      <c r="C22" s="128"/>
      <c r="D22" s="129">
        <f>12/D20*I22</f>
        <v>3735.5318838464905</v>
      </c>
      <c r="E22" s="22" t="s">
        <v>16</v>
      </c>
      <c r="F22" s="23" t="s">
        <v>17</v>
      </c>
      <c r="G22" s="24">
        <v>0</v>
      </c>
      <c r="H22" s="23" t="s">
        <v>18</v>
      </c>
      <c r="I22" s="25">
        <v>21333</v>
      </c>
      <c r="J22" s="26"/>
      <c r="K22" s="27"/>
      <c r="L22" s="27"/>
      <c r="M22" s="28"/>
      <c r="O22" s="43"/>
    </row>
    <row r="23" spans="1:16" ht="16.5" thickBot="1" x14ac:dyDescent="0.3">
      <c r="A23" s="138" t="s">
        <v>23</v>
      </c>
      <c r="B23" s="2"/>
      <c r="C23" s="2"/>
      <c r="D23" s="2"/>
      <c r="E23" s="3"/>
      <c r="F23" s="4"/>
      <c r="G23" s="3"/>
      <c r="H23" s="3"/>
      <c r="I23" s="3"/>
      <c r="J23" s="3"/>
      <c r="K23" s="3"/>
      <c r="L23" s="3"/>
      <c r="M23" s="2"/>
      <c r="O23" s="44"/>
    </row>
    <row r="24" spans="1:16" ht="15.75" thickBot="1" x14ac:dyDescent="0.3">
      <c r="A24" s="139" t="s">
        <v>39</v>
      </c>
      <c r="B24" s="140" t="s">
        <v>14</v>
      </c>
      <c r="C24" s="163">
        <f>C5+C8+C10+C12*0.67</f>
        <v>50.05</v>
      </c>
      <c r="D24" s="157">
        <f>ROUND(G24+H24*C24+I24*C24^2+J24*C24^3+K24*C24^4+L24*C24^5,2)</f>
        <v>30.51</v>
      </c>
      <c r="E24" s="155"/>
      <c r="F24" s="29"/>
      <c r="G24" s="141">
        <v>16.811699999999998</v>
      </c>
      <c r="H24" s="142">
        <v>0.3633883</v>
      </c>
      <c r="I24" s="143">
        <v>-2.0120709999999998E-3</v>
      </c>
      <c r="J24" s="170">
        <v>4.370433E-6</v>
      </c>
      <c r="K24" s="144">
        <v>0</v>
      </c>
      <c r="L24" s="144">
        <v>0</v>
      </c>
      <c r="M24" s="145">
        <v>0</v>
      </c>
      <c r="O24" s="106"/>
    </row>
    <row r="25" spans="1:16" ht="15.75" thickBot="1" x14ac:dyDescent="0.3">
      <c r="A25" s="127" t="s">
        <v>31</v>
      </c>
      <c r="B25" s="128"/>
      <c r="C25" s="128"/>
      <c r="D25" s="129">
        <f>12/D24*I25</f>
        <v>8390.5604719763996</v>
      </c>
      <c r="E25" s="22" t="s">
        <v>16</v>
      </c>
      <c r="F25" s="23" t="s">
        <v>17</v>
      </c>
      <c r="G25" s="24">
        <v>0</v>
      </c>
      <c r="H25" s="23" t="s">
        <v>18</v>
      </c>
      <c r="I25" s="25">
        <v>21333</v>
      </c>
      <c r="J25" s="26"/>
      <c r="K25" s="27"/>
      <c r="L25" s="27"/>
      <c r="M25" s="28"/>
      <c r="O25" s="107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6.5" thickBot="1" x14ac:dyDescent="0.3">
      <c r="A27" s="8" t="s">
        <v>62</v>
      </c>
      <c r="B27" s="49"/>
      <c r="C27" s="50"/>
      <c r="D27" s="51"/>
      <c r="E27" s="52"/>
      <c r="F27" s="53"/>
      <c r="G27" s="54"/>
      <c r="H27" s="54"/>
      <c r="I27" s="54"/>
      <c r="J27" s="54"/>
      <c r="K27" s="54"/>
      <c r="L27" s="54"/>
      <c r="M27" s="54"/>
      <c r="N27" s="2"/>
      <c r="O27" s="2"/>
      <c r="P27" s="2"/>
    </row>
    <row r="28" spans="1:16" ht="15.75" thickBot="1" x14ac:dyDescent="0.3">
      <c r="A28" s="185" t="s">
        <v>38</v>
      </c>
      <c r="B28" s="30" t="s">
        <v>14</v>
      </c>
      <c r="C28" s="186">
        <f>C8+C9</f>
        <v>70</v>
      </c>
      <c r="D28" s="10">
        <f>ROUND(IF(C28&lt;O28,G28,IF(C28&lt;O29,G29+H29*C28+I29*C28^2+J29*C28^3+K29*C28^4+L29*C28^5+M29*C28^6,G30)),2)</f>
        <v>26.91</v>
      </c>
      <c r="E28" s="11">
        <f>ROUND(C28/D28,2)</f>
        <v>2.6</v>
      </c>
      <c r="F28" s="32" t="s">
        <v>20</v>
      </c>
      <c r="G28" s="67">
        <v>23.84</v>
      </c>
      <c r="H28" s="12"/>
      <c r="I28" s="12"/>
      <c r="J28" s="55"/>
      <c r="K28" s="55"/>
      <c r="L28" s="55"/>
      <c r="M28" s="33"/>
      <c r="N28" s="2"/>
      <c r="O28" s="13">
        <v>10</v>
      </c>
      <c r="P28" s="2"/>
    </row>
    <row r="29" spans="1:16" x14ac:dyDescent="0.25">
      <c r="A29" s="187"/>
      <c r="B29" s="68"/>
      <c r="C29" s="35"/>
      <c r="D29" s="69"/>
      <c r="E29" s="15"/>
      <c r="F29" s="57" t="s">
        <v>60</v>
      </c>
      <c r="G29" s="70">
        <v>23.47</v>
      </c>
      <c r="H29" s="71">
        <v>3.4104269999999999E-2</v>
      </c>
      <c r="I29" s="72">
        <v>3.4543470000000001E-4</v>
      </c>
      <c r="J29" s="74">
        <v>-1.8660199999999999E-6</v>
      </c>
      <c r="K29" s="74"/>
      <c r="L29" s="73"/>
      <c r="M29" s="75"/>
      <c r="N29" s="2"/>
      <c r="O29" s="13">
        <v>155</v>
      </c>
      <c r="P29" s="2"/>
    </row>
    <row r="30" spans="1:16" ht="15.75" thickBot="1" x14ac:dyDescent="0.3">
      <c r="A30" s="188"/>
      <c r="B30" s="46"/>
      <c r="C30" s="47"/>
      <c r="D30" s="19"/>
      <c r="E30" s="20"/>
      <c r="F30" s="76" t="s">
        <v>59</v>
      </c>
      <c r="G30" s="77">
        <v>30.11</v>
      </c>
      <c r="H30" s="21"/>
      <c r="I30" s="78"/>
      <c r="J30" s="79"/>
      <c r="K30" s="79"/>
      <c r="L30" s="80"/>
      <c r="M30" s="58"/>
      <c r="N30" s="2"/>
      <c r="O30" s="43"/>
      <c r="P30" s="2"/>
    </row>
    <row r="31" spans="1:16" ht="15.75" thickBot="1" x14ac:dyDescent="0.3">
      <c r="A31" s="127" t="s">
        <v>31</v>
      </c>
      <c r="B31" s="128"/>
      <c r="C31" s="128"/>
      <c r="D31" s="129">
        <f>12/D28*I31</f>
        <v>9641.9175027870679</v>
      </c>
      <c r="E31" s="22" t="s">
        <v>16</v>
      </c>
      <c r="F31" s="23" t="s">
        <v>17</v>
      </c>
      <c r="G31" s="24">
        <v>0</v>
      </c>
      <c r="H31" s="23" t="s">
        <v>18</v>
      </c>
      <c r="I31" s="25">
        <v>21622</v>
      </c>
      <c r="J31" s="26"/>
      <c r="K31" s="27"/>
      <c r="L31" s="27"/>
      <c r="M31" s="28"/>
      <c r="N31" s="2"/>
      <c r="O31" s="107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6.5" thickBot="1" x14ac:dyDescent="0.3">
      <c r="A33" s="8" t="s">
        <v>61</v>
      </c>
      <c r="B33" s="49"/>
      <c r="C33" s="50"/>
      <c r="D33" s="51"/>
      <c r="E33" s="52"/>
      <c r="F33" s="53"/>
      <c r="G33" s="54"/>
      <c r="H33" s="54"/>
      <c r="I33" s="54"/>
      <c r="J33" s="54"/>
      <c r="K33" s="54"/>
      <c r="L33" s="54"/>
      <c r="M33" s="54"/>
      <c r="N33" s="2"/>
      <c r="O33" s="2"/>
      <c r="P33" s="2"/>
    </row>
    <row r="34" spans="1:16" ht="15.75" thickBot="1" x14ac:dyDescent="0.3">
      <c r="A34" s="185" t="s">
        <v>38</v>
      </c>
      <c r="B34" s="30" t="s">
        <v>14</v>
      </c>
      <c r="C34" s="186">
        <f>C10+C11</f>
        <v>84</v>
      </c>
      <c r="D34" s="10">
        <f>ROUND(IF(C34&lt;O34,G34,IF(C34&lt;O35,G35+H35*C34+I35*C34^2+J35*C34^3+K35*C34^4+L35*C34^5+M35*C34^6,G36)),2)</f>
        <v>35.97</v>
      </c>
      <c r="E34" s="11">
        <f>ROUND(C34/D34,2)</f>
        <v>2.34</v>
      </c>
      <c r="F34" s="32" t="s">
        <v>20</v>
      </c>
      <c r="G34" s="67">
        <v>30.99</v>
      </c>
      <c r="H34" s="12"/>
      <c r="I34" s="12"/>
      <c r="J34" s="55"/>
      <c r="K34" s="55"/>
      <c r="L34" s="55"/>
      <c r="M34" s="33"/>
      <c r="N34" s="2"/>
      <c r="O34" s="13">
        <v>10</v>
      </c>
      <c r="P34" s="2"/>
    </row>
    <row r="35" spans="1:16" x14ac:dyDescent="0.25">
      <c r="A35" s="187"/>
      <c r="B35" s="68"/>
      <c r="C35" s="35"/>
      <c r="D35" s="69"/>
      <c r="E35" s="15"/>
      <c r="F35" s="57" t="s">
        <v>60</v>
      </c>
      <c r="G35" s="70">
        <v>30.510999999999999</v>
      </c>
      <c r="H35" s="71">
        <v>4.4335550000000001E-2</v>
      </c>
      <c r="I35" s="72">
        <v>4.4906509999999999E-4</v>
      </c>
      <c r="J35" s="74">
        <v>-2.425826E-6</v>
      </c>
      <c r="K35" s="74"/>
      <c r="L35" s="73"/>
      <c r="M35" s="75"/>
      <c r="N35" s="2"/>
      <c r="O35" s="13">
        <v>155</v>
      </c>
      <c r="P35" s="2"/>
    </row>
    <row r="36" spans="1:16" ht="15.75" thickBot="1" x14ac:dyDescent="0.3">
      <c r="A36" s="188"/>
      <c r="B36" s="46"/>
      <c r="C36" s="47"/>
      <c r="D36" s="19"/>
      <c r="E36" s="20"/>
      <c r="F36" s="76" t="s">
        <v>59</v>
      </c>
      <c r="G36" s="77">
        <v>39.14</v>
      </c>
      <c r="H36" s="21"/>
      <c r="I36" s="78"/>
      <c r="J36" s="79"/>
      <c r="K36" s="79"/>
      <c r="L36" s="80"/>
      <c r="M36" s="58"/>
      <c r="N36" s="2"/>
      <c r="O36" s="43"/>
      <c r="P36" s="2"/>
    </row>
    <row r="37" spans="1:16" ht="15.75" thickBot="1" x14ac:dyDescent="0.3">
      <c r="A37" s="127" t="s">
        <v>31</v>
      </c>
      <c r="B37" s="128"/>
      <c r="C37" s="128"/>
      <c r="D37" s="129">
        <f>12/D34*I37</f>
        <v>7213.3444537114265</v>
      </c>
      <c r="E37" s="22" t="s">
        <v>16</v>
      </c>
      <c r="F37" s="23" t="s">
        <v>17</v>
      </c>
      <c r="G37" s="24">
        <v>0</v>
      </c>
      <c r="H37" s="23" t="s">
        <v>18</v>
      </c>
      <c r="I37" s="25">
        <v>21622</v>
      </c>
      <c r="J37" s="26"/>
      <c r="K37" s="27"/>
      <c r="L37" s="27"/>
      <c r="M37" s="28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2020-02-13T21:07:07Z</dcterms:modified>
</cp:coreProperties>
</file>