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RÁCE 2020\INFZ\IZ\IZ-23_2020 investice\přílohy\"/>
    </mc:Choice>
  </mc:AlternateContent>
  <bookViews>
    <workbookView xWindow="32760" yWindow="32760" windowWidth="28800" windowHeight="11832"/>
  </bookViews>
  <sheets>
    <sheet name="List1" sheetId="1" r:id="rId1"/>
  </sheets>
  <definedNames>
    <definedName name="_xlnm._FilterDatabase" localSheetId="0" hidden="1">List1!$B$4:$P$40</definedName>
  </definedNames>
  <calcPr calcId="191029"/>
</workbook>
</file>

<file path=xl/calcChain.xml><?xml version="1.0" encoding="utf-8"?>
<calcChain xmlns="http://schemas.openxmlformats.org/spreadsheetml/2006/main">
  <c r="R24" i="1" l="1"/>
  <c r="Q24" i="1"/>
  <c r="P24" i="1"/>
  <c r="O24" i="1"/>
  <c r="N24" i="1"/>
  <c r="S24" i="1"/>
  <c r="S36" i="1"/>
  <c r="AA36" i="1"/>
  <c r="AB36" i="1"/>
  <c r="AC36" i="1"/>
  <c r="Z36" i="1"/>
  <c r="AA24" i="1"/>
  <c r="AB24" i="1"/>
  <c r="AC24" i="1"/>
  <c r="Z24" i="1"/>
  <c r="AJ24" i="1"/>
  <c r="AI24" i="1"/>
  <c r="AH24" i="1"/>
  <c r="AG24" i="1"/>
  <c r="AF24" i="1"/>
  <c r="M20" i="1"/>
  <c r="L31" i="1"/>
  <c r="L32" i="1"/>
  <c r="U24" i="1"/>
  <c r="V24" i="1"/>
  <c r="W24" i="1"/>
  <c r="X24" i="1"/>
  <c r="Y24" i="1"/>
  <c r="M23" i="1"/>
  <c r="M17" i="1"/>
  <c r="M39" i="1"/>
  <c r="Q27" i="1"/>
  <c r="P27" i="1"/>
  <c r="Q29" i="1"/>
  <c r="O30" i="1"/>
  <c r="Q33" i="1"/>
  <c r="P33" i="1"/>
  <c r="P35" i="1"/>
  <c r="R35" i="1"/>
  <c r="R36" i="1"/>
  <c r="R40" i="1"/>
  <c r="Q35" i="1"/>
  <c r="N29" i="1"/>
  <c r="N30" i="1"/>
  <c r="N32" i="1"/>
  <c r="N31" i="1"/>
  <c r="N33" i="1"/>
  <c r="N34" i="1"/>
  <c r="F19" i="1"/>
  <c r="F29" i="1"/>
  <c r="P29" i="1"/>
  <c r="F27" i="1"/>
  <c r="O27" i="1"/>
  <c r="F15" i="1"/>
  <c r="O36" i="1"/>
  <c r="O40" i="1"/>
  <c r="S40" i="1"/>
  <c r="AA40" i="1"/>
  <c r="AC40" i="1"/>
  <c r="AB40" i="1"/>
  <c r="N25" i="1"/>
  <c r="Z25" i="1"/>
  <c r="X25" i="1"/>
  <c r="N36" i="1"/>
  <c r="N40" i="1"/>
  <c r="P36" i="1"/>
  <c r="P40" i="1"/>
  <c r="AI25" i="1"/>
  <c r="Q36" i="1"/>
  <c r="Q40" i="1"/>
  <c r="Z40" i="1"/>
  <c r="Z37" i="1"/>
  <c r="Z41" i="1"/>
  <c r="N41" i="1"/>
  <c r="N37" i="1"/>
</calcChain>
</file>

<file path=xl/sharedStrings.xml><?xml version="1.0" encoding="utf-8"?>
<sst xmlns="http://schemas.openxmlformats.org/spreadsheetml/2006/main" count="120" uniqueCount="87">
  <si>
    <t>Náklady</t>
  </si>
  <si>
    <t>Studie</t>
  </si>
  <si>
    <t>Barevné domky Hajnice</t>
  </si>
  <si>
    <t>Dokončení</t>
  </si>
  <si>
    <t>Poznámka</t>
  </si>
  <si>
    <t>Domov důchodců Lampertice – rekonstrukce objektu v Žacléři</t>
  </si>
  <si>
    <t>Domov důchodců Tmavý Důl</t>
  </si>
  <si>
    <t>Domov pro seniory Opočno</t>
  </si>
  <si>
    <t>Domov pro seniory Pilníkov - přístavba k objektu</t>
  </si>
  <si>
    <t>Domov se zvláštním režimem Dvůr Králové nad Labem</t>
  </si>
  <si>
    <t>Cena za nákup rodinného domu v Jaroměři, který bude využit pro rozšíření služby</t>
  </si>
  <si>
    <t>Domov Dědina - CHB Jaroměř</t>
  </si>
  <si>
    <t>2020</t>
  </si>
  <si>
    <t>Domov důchodců Lampertice – rekonstrukce Lampertic</t>
  </si>
  <si>
    <t>Domovy Na Třešňovce</t>
  </si>
  <si>
    <t>2022/2023</t>
  </si>
  <si>
    <t>ÚSP Kvasiny - humanizace objektu</t>
  </si>
  <si>
    <t>2021</t>
  </si>
  <si>
    <t>Akce</t>
  </si>
  <si>
    <t>VŘ / Začátek</t>
  </si>
  <si>
    <t xml:space="preserve">K ceně za rok 2019 započten nákup pozemku (10 000 000,-)
</t>
  </si>
  <si>
    <t>Projekt</t>
  </si>
  <si>
    <t>Termín</t>
  </si>
  <si>
    <t>Domov sociálních služeb Chotělice - DOZP Jičín</t>
  </si>
  <si>
    <t>2019</t>
  </si>
  <si>
    <t>K ceně za rok 2019 započten nákup pozemku (9 000 000,-)</t>
  </si>
  <si>
    <t>Celkem</t>
  </si>
  <si>
    <t>Domov důchodců Albrechtice nad Orlicí/Borohrádek</t>
  </si>
  <si>
    <t>Realizace</t>
  </si>
  <si>
    <t>FRR</t>
  </si>
  <si>
    <t>2020 (1. domácnost)</t>
  </si>
  <si>
    <t>2024 (2. domácnost)</t>
  </si>
  <si>
    <t>Domov Dědina - DOZP Roudnička</t>
  </si>
  <si>
    <t>2020 (ideální varianta)</t>
  </si>
  <si>
    <t>2021 (ideální varianta)</t>
  </si>
  <si>
    <t>Domov na Stříbrném Vrchu</t>
  </si>
  <si>
    <t>Domov pro seniory Vrchlabí</t>
  </si>
  <si>
    <t>ÚSP Kvasiny  - Častolovice</t>
  </si>
  <si>
    <t>2019/2020
bude upřesněno</t>
  </si>
  <si>
    <t>Hradí město Nová Paka?</t>
  </si>
  <si>
    <t>nejdříve 2021</t>
  </si>
  <si>
    <t>2022</t>
  </si>
  <si>
    <t>Domov bez bariér - úprava pokoje</t>
  </si>
  <si>
    <t>ÚSP Domečky - zajištění bezbariérovosti a úpravy zázemí</t>
  </si>
  <si>
    <t>Celková cena projektu 5 000 000,-
4 000 000 podíl KHK
1 000 000 podíl město Hořice</t>
  </si>
  <si>
    <t>Celková cena projektu 8 000 000,-
4 000 000 podíl KHK
4 000 000 podíl investor</t>
  </si>
  <si>
    <t>Celková cena projektu  8 000 000,-
6 000 000 podíl KHK
2 000 000 podíl město Červený Kostelec</t>
  </si>
  <si>
    <t>2023</t>
  </si>
  <si>
    <t>Nezapočítána částka za projekt - čerpáno z FRR</t>
  </si>
  <si>
    <t>Období realizace odhadnuto dle plánovaého dokončení předchozího záměru</t>
  </si>
  <si>
    <t>Započítána poloviční částka. Druhá polovina (na úpravu 2. domácnosti) je již za horizontem materiálu.</t>
  </si>
  <si>
    <t>Pokryto</t>
  </si>
  <si>
    <t>Chybí 
2 100 000,00</t>
  </si>
  <si>
    <t>Pokryta studie</t>
  </si>
  <si>
    <t>Služby pro seniory</t>
  </si>
  <si>
    <t>Služby pro osoby se zdravotním postižením</t>
  </si>
  <si>
    <t>Navýšení kapacity služeb pro seniory</t>
  </si>
  <si>
    <t>Celkové náklady</t>
  </si>
  <si>
    <t>Domov sociálních služeb Chotělice - skupinové domácnosti</t>
  </si>
  <si>
    <t>Služby pro osoby se zdravotním postižením celkem</t>
  </si>
  <si>
    <t>Předpoklad podílu jiného investora</t>
  </si>
  <si>
    <t>Součet předpokládaného podílu jiného investora</t>
  </si>
  <si>
    <t>Dotace</t>
  </si>
  <si>
    <t>Pozn. Celkové náklady u komunálních projektů doporučujeme krýt do výše 80%, u neziskových organizací do výše 50%</t>
  </si>
  <si>
    <t>Domov U Biřičky Hradec Králové - rekonstrukce</t>
  </si>
  <si>
    <t>Domov U Biřičky Hradec Králové - rozšíření</t>
  </si>
  <si>
    <t>*tmavě zvýrazněné akce budou financovány individuální dotací</t>
  </si>
  <si>
    <t>Domov pro seniory na Novobydžovsku*</t>
  </si>
  <si>
    <t>Domov pro seniory Broumov*</t>
  </si>
  <si>
    <t>Domov pro seniory Červený Kostelec*</t>
  </si>
  <si>
    <t>Transformace domova pro seniory Hořice na domov se zvláštním režimem*</t>
  </si>
  <si>
    <t>Oblastní charita Sobotka - optimalizace*</t>
  </si>
  <si>
    <t>Výstavba domova pro seniory Třebechovice pod Orebem*</t>
  </si>
  <si>
    <t>Transformace LDN Jaroměř na domov pro seniory / domov se zvláštním režimem*</t>
  </si>
  <si>
    <t>Přístavba domova pro seniory Nová Paka*</t>
  </si>
  <si>
    <r>
      <t xml:space="preserve">Celkové náklady projektů </t>
    </r>
    <r>
      <rPr>
        <b/>
        <u/>
        <sz val="16"/>
        <color indexed="8"/>
        <rFont val="Calibri"/>
        <family val="2"/>
        <charset val="238"/>
      </rPr>
      <t>zahájených v letech 2019 - 2020</t>
    </r>
  </si>
  <si>
    <t>Celková cena projektu je 5 700 000,-, část je již pokryta z FRR, v tabulce je uveden zbytek částky</t>
  </si>
  <si>
    <t>*akce s červeně vyznačenými hodnotami není reálně zahájit v letech 2019 - 2022</t>
  </si>
  <si>
    <t>Pozn.</t>
  </si>
  <si>
    <t>Nezapočítáváno do celkového součtu. Kryto kapitolou 21.</t>
  </si>
  <si>
    <t>2024</t>
  </si>
  <si>
    <t>Služby pro seniory celkem - akce zahájitelné v letech 2019 - 2020
(s výjimkou Domova U Biřičky)</t>
  </si>
  <si>
    <t>Navzdory posunutí počátku realizace zůstává projekt v celkových součtech vzhledem k aktuálnímu stavu.</t>
  </si>
  <si>
    <t>2023+</t>
  </si>
  <si>
    <t>Přičtena částka za vyšší stupeň dokumentace v ceně 2 500 000,- (podíl KHK a město Broumov)</t>
  </si>
  <si>
    <t>Plán investic do krajské infrastuktury sociálních služeb</t>
  </si>
  <si>
    <t>Celkové náklady s odečteným předpokládaným podílem jiného investora a dotacemi zahajitelné v letech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</si>
</sst>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u/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 diagonalUp="1"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" fontId="5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4" fontId="5" fillId="0" borderId="29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4" fontId="8" fillId="2" borderId="32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90"/>
    </xf>
    <xf numFmtId="0" fontId="5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/>
    </xf>
    <xf numFmtId="4" fontId="8" fillId="2" borderId="36" xfId="0" applyNumberFormat="1" applyFont="1" applyFill="1" applyBorder="1" applyAlignment="1">
      <alignment horizontal="center" vertical="center"/>
    </xf>
    <xf numFmtId="49" fontId="8" fillId="2" borderId="37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4" fontId="8" fillId="2" borderId="38" xfId="0" applyNumberFormat="1" applyFont="1" applyFill="1" applyBorder="1" applyAlignment="1">
      <alignment horizontal="center" vertical="center" wrapText="1"/>
    </xf>
    <xf numFmtId="4" fontId="8" fillId="2" borderId="38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2" xfId="0" applyNumberFormat="1" applyFont="1" applyFill="1" applyBorder="1" applyAlignment="1">
      <alignment horizontal="center" vertical="center"/>
    </xf>
    <xf numFmtId="4" fontId="5" fillId="0" borderId="37" xfId="0" applyNumberFormat="1" applyFont="1" applyFill="1" applyBorder="1" applyAlignment="1">
      <alignment horizontal="center" vertical="center"/>
    </xf>
    <xf numFmtId="4" fontId="5" fillId="0" borderId="38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9" fontId="2" fillId="0" borderId="0" xfId="1" applyFont="1" applyFill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4" fontId="5" fillId="0" borderId="26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center" vertical="center"/>
    </xf>
    <xf numFmtId="4" fontId="5" fillId="0" borderId="43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4" fontId="5" fillId="0" borderId="23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0" fontId="5" fillId="0" borderId="38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wrapText="1"/>
    </xf>
    <xf numFmtId="4" fontId="5" fillId="0" borderId="44" xfId="0" applyNumberFormat="1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9" fontId="2" fillId="0" borderId="46" xfId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 wrapText="1"/>
    </xf>
    <xf numFmtId="9" fontId="5" fillId="2" borderId="0" xfId="1" applyFont="1" applyFill="1" applyBorder="1" applyAlignment="1">
      <alignment vertical="center" wrapText="1"/>
    </xf>
    <xf numFmtId="0" fontId="5" fillId="2" borderId="0" xfId="0" applyFont="1" applyFill="1" applyBorder="1"/>
    <xf numFmtId="0" fontId="4" fillId="5" borderId="12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top" wrapText="1"/>
    </xf>
    <xf numFmtId="4" fontId="5" fillId="0" borderId="47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/>
    </xf>
    <xf numFmtId="4" fontId="5" fillId="0" borderId="42" xfId="0" applyNumberFormat="1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  <xf numFmtId="9" fontId="5" fillId="0" borderId="46" xfId="1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51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4" fontId="5" fillId="0" borderId="53" xfId="0" applyNumberFormat="1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4" fontId="11" fillId="6" borderId="17" xfId="0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/>
    </xf>
    <xf numFmtId="4" fontId="13" fillId="4" borderId="50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7" xfId="0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4" fillId="0" borderId="50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 textRotation="90"/>
    </xf>
    <xf numFmtId="4" fontId="8" fillId="2" borderId="69" xfId="0" applyNumberFormat="1" applyFont="1" applyFill="1" applyBorder="1" applyAlignment="1">
      <alignment horizontal="center" vertical="center"/>
    </xf>
    <xf numFmtId="4" fontId="8" fillId="2" borderId="70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2" borderId="38" xfId="0" applyNumberFormat="1" applyFont="1" applyFill="1" applyBorder="1" applyAlignment="1">
      <alignment horizontal="center" vertical="center" wrapText="1"/>
    </xf>
    <xf numFmtId="9" fontId="17" fillId="0" borderId="0" xfId="1" applyFont="1" applyBorder="1" applyAlignment="1">
      <alignment horizontal="right" vertical="center" textRotation="90"/>
    </xf>
    <xf numFmtId="0" fontId="8" fillId="2" borderId="56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58" xfId="0" applyNumberFormat="1" applyFont="1" applyFill="1" applyBorder="1" applyAlignment="1">
      <alignment horizontal="center" vertical="center" wrapText="1"/>
    </xf>
    <xf numFmtId="0" fontId="8" fillId="2" borderId="59" xfId="0" applyNumberFormat="1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2" borderId="67" xfId="0" applyNumberFormat="1" applyFont="1" applyFill="1" applyBorder="1" applyAlignment="1">
      <alignment horizontal="center" vertical="center" wrapText="1"/>
    </xf>
    <xf numFmtId="0" fontId="8" fillId="2" borderId="68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37" xfId="0" applyNumberFormat="1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4" fontId="13" fillId="3" borderId="36" xfId="0" applyNumberFormat="1" applyFont="1" applyFill="1" applyBorder="1" applyAlignment="1">
      <alignment horizontal="center" vertical="center"/>
    </xf>
    <xf numFmtId="4" fontId="13" fillId="3" borderId="65" xfId="0" applyNumberFormat="1" applyFont="1" applyFill="1" applyBorder="1" applyAlignment="1">
      <alignment horizontal="center" vertical="center"/>
    </xf>
    <xf numFmtId="4" fontId="13" fillId="3" borderId="3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2" borderId="60" xfId="0" applyFont="1" applyFill="1" applyBorder="1" applyAlignment="1">
      <alignment horizontal="right" vertical="center" wrapText="1"/>
    </xf>
    <xf numFmtId="0" fontId="13" fillId="2" borderId="60" xfId="0" applyFont="1" applyFill="1" applyBorder="1" applyAlignment="1">
      <alignment horizontal="right" vertical="center"/>
    </xf>
    <xf numFmtId="0" fontId="13" fillId="2" borderId="6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47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4" fontId="13" fillId="3" borderId="63" xfId="0" applyNumberFormat="1" applyFont="1" applyFill="1" applyBorder="1" applyAlignment="1">
      <alignment horizontal="center" vertical="center"/>
    </xf>
    <xf numFmtId="4" fontId="13" fillId="3" borderId="64" xfId="0" applyNumberFormat="1" applyFont="1" applyFill="1" applyBorder="1" applyAlignment="1">
      <alignment horizontal="center" vertical="center"/>
    </xf>
    <xf numFmtId="4" fontId="13" fillId="3" borderId="50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4" fontId="5" fillId="2" borderId="46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47" xfId="0" applyFont="1" applyFill="1" applyBorder="1" applyAlignment="1">
      <alignment horizontal="right" vertical="center" wrapText="1"/>
    </xf>
  </cellXfs>
  <cellStyles count="2">
    <cellStyle name="Normální" xfId="0" builtinId="0"/>
    <cellStyle name="Procenta" xfId="1" builtinId="5"/>
  </cellStyles>
  <dxfs count="10">
    <dxf>
      <font>
        <color theme="5" tint="0.59996337778862885"/>
      </font>
    </dxf>
    <dxf>
      <font>
        <color theme="5" tint="0.59996337778862885"/>
      </font>
    </dxf>
    <dxf>
      <font>
        <color theme="5" tint="0.59996337778862885"/>
      </font>
    </dxf>
    <dxf>
      <font>
        <color theme="5" tint="0.59996337778862885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5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3"/>
  <sheetViews>
    <sheetView tabSelected="1" zoomScale="50" zoomScaleNormal="50" workbookViewId="0">
      <selection activeCell="AN14" sqref="AN14"/>
    </sheetView>
  </sheetViews>
  <sheetFormatPr defaultColWidth="9.109375" defaultRowHeight="45" customHeight="1" x14ac:dyDescent="0.3"/>
  <cols>
    <col min="1" max="1" width="9.109375" style="2"/>
    <col min="2" max="2" width="45.88671875" style="3" customWidth="1"/>
    <col min="3" max="3" width="20.6640625" style="8" customWidth="1"/>
    <col min="4" max="4" width="20.6640625" style="5" customWidth="1"/>
    <col min="5" max="5" width="20.6640625" style="6" customWidth="1"/>
    <col min="6" max="6" width="20.6640625" style="4" customWidth="1"/>
    <col min="7" max="7" width="16.33203125" style="4" hidden="1" customWidth="1"/>
    <col min="8" max="8" width="20.6640625" style="6" customWidth="1"/>
    <col min="9" max="10" width="20.6640625" style="4" customWidth="1"/>
    <col min="11" max="11" width="16.33203125" style="4" customWidth="1"/>
    <col min="12" max="12" width="17.33203125" style="4" customWidth="1"/>
    <col min="13" max="13" width="20.6640625" style="4" customWidth="1"/>
    <col min="14" max="16" width="19.6640625" style="4" customWidth="1"/>
    <col min="17" max="19" width="19.6640625" style="2" customWidth="1"/>
    <col min="20" max="20" width="49.33203125" style="2" customWidth="1"/>
    <col min="21" max="25" width="9.6640625" style="2" hidden="1" customWidth="1"/>
    <col min="26" max="30" width="20.44140625" style="145" hidden="1" customWidth="1"/>
    <col min="31" max="31" width="4.109375" style="145" hidden="1" customWidth="1"/>
    <col min="32" max="36" width="9.6640625" style="2" hidden="1" customWidth="1"/>
    <col min="37" max="37" width="0" style="2" hidden="1" customWidth="1"/>
    <col min="38" max="16384" width="9.109375" style="2"/>
  </cols>
  <sheetData>
    <row r="1" spans="1:36" ht="35.25" customHeight="1" x14ac:dyDescent="0.3">
      <c r="A1" s="251" t="s">
        <v>85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</row>
    <row r="2" spans="1:36" ht="39.9" customHeight="1" thickBot="1" x14ac:dyDescent="0.35"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237" t="s">
        <v>86</v>
      </c>
      <c r="O2" s="238"/>
      <c r="P2" s="238"/>
      <c r="Q2" s="238"/>
      <c r="R2" s="238"/>
      <c r="S2" s="103"/>
      <c r="T2" s="103"/>
      <c r="U2" s="234" t="s">
        <v>56</v>
      </c>
      <c r="V2" s="234"/>
      <c r="W2" s="234"/>
      <c r="X2" s="234"/>
      <c r="Y2" s="234"/>
      <c r="Z2" s="255" t="s">
        <v>75</v>
      </c>
      <c r="AA2" s="255"/>
      <c r="AB2" s="255"/>
      <c r="AC2" s="255"/>
      <c r="AF2" s="234" t="s">
        <v>56</v>
      </c>
      <c r="AG2" s="234"/>
      <c r="AH2" s="234"/>
      <c r="AI2" s="234"/>
      <c r="AJ2" s="234"/>
    </row>
    <row r="3" spans="1:36" s="1" customFormat="1" ht="39.9" customHeight="1" thickTop="1" x14ac:dyDescent="0.3">
      <c r="B3" s="232" t="s">
        <v>18</v>
      </c>
      <c r="C3" s="230" t="s">
        <v>1</v>
      </c>
      <c r="D3" s="231"/>
      <c r="E3" s="243" t="s">
        <v>21</v>
      </c>
      <c r="F3" s="243"/>
      <c r="G3" s="225" t="s">
        <v>29</v>
      </c>
      <c r="H3" s="270" t="s">
        <v>28</v>
      </c>
      <c r="I3" s="243"/>
      <c r="J3" s="243"/>
      <c r="K3" s="243"/>
      <c r="L3" s="243"/>
      <c r="M3" s="271"/>
      <c r="N3" s="241">
        <v>2019</v>
      </c>
      <c r="O3" s="227">
        <v>2020</v>
      </c>
      <c r="P3" s="227">
        <v>2021</v>
      </c>
      <c r="Q3" s="227">
        <v>2022</v>
      </c>
      <c r="R3" s="239">
        <v>2023</v>
      </c>
      <c r="S3" s="235">
        <v>2024</v>
      </c>
      <c r="T3" s="232" t="s">
        <v>4</v>
      </c>
      <c r="U3" s="241">
        <v>2019</v>
      </c>
      <c r="V3" s="227">
        <v>2020</v>
      </c>
      <c r="W3" s="227">
        <v>2021</v>
      </c>
      <c r="X3" s="227">
        <v>2022</v>
      </c>
      <c r="Y3" s="235">
        <v>2023</v>
      </c>
      <c r="Z3" s="256">
        <v>2019</v>
      </c>
      <c r="AA3" s="258">
        <v>2020</v>
      </c>
      <c r="AB3" s="258">
        <v>2021</v>
      </c>
      <c r="AC3" s="244">
        <v>2022</v>
      </c>
      <c r="AD3" s="269">
        <v>2023</v>
      </c>
      <c r="AE3" s="182"/>
      <c r="AF3" s="241">
        <v>2019</v>
      </c>
      <c r="AG3" s="227">
        <v>2020</v>
      </c>
      <c r="AH3" s="227">
        <v>2021</v>
      </c>
      <c r="AI3" s="227">
        <v>2022</v>
      </c>
      <c r="AJ3" s="235" t="s">
        <v>83</v>
      </c>
    </row>
    <row r="4" spans="1:36" s="1" customFormat="1" ht="39.9" customHeight="1" thickBot="1" x14ac:dyDescent="0.35">
      <c r="B4" s="233"/>
      <c r="C4" s="104" t="s">
        <v>22</v>
      </c>
      <c r="D4" s="95" t="s">
        <v>0</v>
      </c>
      <c r="E4" s="105" t="s">
        <v>22</v>
      </c>
      <c r="F4" s="106" t="s">
        <v>0</v>
      </c>
      <c r="G4" s="226"/>
      <c r="H4" s="107" t="s">
        <v>19</v>
      </c>
      <c r="I4" s="108" t="s">
        <v>3</v>
      </c>
      <c r="J4" s="109" t="s">
        <v>57</v>
      </c>
      <c r="K4" s="110" t="s">
        <v>29</v>
      </c>
      <c r="L4" s="106" t="s">
        <v>62</v>
      </c>
      <c r="M4" s="185" t="s">
        <v>60</v>
      </c>
      <c r="N4" s="242"/>
      <c r="O4" s="228"/>
      <c r="P4" s="228"/>
      <c r="Q4" s="228"/>
      <c r="R4" s="240"/>
      <c r="S4" s="236"/>
      <c r="T4" s="233"/>
      <c r="U4" s="242"/>
      <c r="V4" s="228"/>
      <c r="W4" s="228"/>
      <c r="X4" s="228"/>
      <c r="Y4" s="236"/>
      <c r="Z4" s="257"/>
      <c r="AA4" s="259"/>
      <c r="AB4" s="259"/>
      <c r="AC4" s="245"/>
      <c r="AD4" s="269"/>
      <c r="AE4" s="183"/>
      <c r="AF4" s="242"/>
      <c r="AG4" s="228"/>
      <c r="AH4" s="228"/>
      <c r="AI4" s="228"/>
      <c r="AJ4" s="236"/>
    </row>
    <row r="5" spans="1:36" ht="54.9" customHeight="1" thickTop="1" x14ac:dyDescent="0.3">
      <c r="A5" s="224" t="s">
        <v>54</v>
      </c>
      <c r="B5" s="157" t="s">
        <v>27</v>
      </c>
      <c r="C5" s="57"/>
      <c r="D5" s="58"/>
      <c r="E5" s="59" t="s">
        <v>24</v>
      </c>
      <c r="F5" s="60">
        <v>780000</v>
      </c>
      <c r="G5" s="61"/>
      <c r="H5" s="74" t="s">
        <v>24</v>
      </c>
      <c r="I5" s="62">
        <v>2020</v>
      </c>
      <c r="J5" s="63">
        <v>54000000</v>
      </c>
      <c r="K5" s="96"/>
      <c r="L5" s="60">
        <v>30000000</v>
      </c>
      <c r="M5" s="132"/>
      <c r="N5" s="64">
        <v>5000000</v>
      </c>
      <c r="O5" s="63">
        <v>24000000</v>
      </c>
      <c r="P5" s="63">
        <v>0</v>
      </c>
      <c r="Q5" s="63">
        <v>0</v>
      </c>
      <c r="R5" s="75">
        <v>0</v>
      </c>
      <c r="S5" s="75">
        <v>0</v>
      </c>
      <c r="T5" s="214" t="s">
        <v>79</v>
      </c>
      <c r="U5" s="207"/>
      <c r="V5" s="83">
        <v>24</v>
      </c>
      <c r="W5" s="83"/>
      <c r="X5" s="83"/>
      <c r="Y5" s="84"/>
      <c r="Z5" s="169">
        <v>5000000</v>
      </c>
      <c r="AA5" s="63">
        <v>24000000</v>
      </c>
      <c r="AB5" s="63">
        <v>0</v>
      </c>
      <c r="AC5" s="129">
        <v>0</v>
      </c>
      <c r="AD5" s="205">
        <v>0</v>
      </c>
      <c r="AE5" s="206"/>
      <c r="AF5" s="82"/>
      <c r="AG5" s="83">
        <v>24</v>
      </c>
      <c r="AH5" s="83"/>
      <c r="AI5" s="83"/>
      <c r="AJ5" s="84"/>
    </row>
    <row r="6" spans="1:36" ht="54.9" customHeight="1" x14ac:dyDescent="0.3">
      <c r="A6" s="224"/>
      <c r="B6" s="72" t="s">
        <v>5</v>
      </c>
      <c r="C6" s="22"/>
      <c r="D6" s="41"/>
      <c r="E6" s="33" t="s">
        <v>24</v>
      </c>
      <c r="F6" s="23">
        <v>4200000</v>
      </c>
      <c r="G6" s="50"/>
      <c r="H6" s="27">
        <v>2020</v>
      </c>
      <c r="I6" s="16">
        <v>2021</v>
      </c>
      <c r="J6" s="14">
        <v>100000000</v>
      </c>
      <c r="K6" s="13"/>
      <c r="L6" s="23"/>
      <c r="M6" s="97"/>
      <c r="N6" s="31">
        <v>0</v>
      </c>
      <c r="O6" s="14">
        <v>60000000</v>
      </c>
      <c r="P6" s="14">
        <v>44200000</v>
      </c>
      <c r="Q6" s="14">
        <v>0</v>
      </c>
      <c r="R6" s="26">
        <v>0</v>
      </c>
      <c r="S6" s="75">
        <v>0</v>
      </c>
      <c r="T6" s="76"/>
      <c r="U6" s="184"/>
      <c r="V6" s="86"/>
      <c r="W6" s="86">
        <v>51</v>
      </c>
      <c r="X6" s="86"/>
      <c r="Y6" s="87"/>
      <c r="Z6" s="168">
        <v>4500000</v>
      </c>
      <c r="AA6" s="14">
        <v>85500000</v>
      </c>
      <c r="AB6" s="14">
        <v>10000000</v>
      </c>
      <c r="AC6" s="163">
        <v>0</v>
      </c>
      <c r="AD6" s="205">
        <v>0</v>
      </c>
      <c r="AE6" s="206"/>
      <c r="AF6" s="85"/>
      <c r="AG6" s="86"/>
      <c r="AH6" s="86">
        <v>51</v>
      </c>
      <c r="AI6" s="86"/>
      <c r="AJ6" s="87"/>
    </row>
    <row r="7" spans="1:36" ht="54.9" hidden="1" customHeight="1" x14ac:dyDescent="0.3">
      <c r="A7" s="224"/>
      <c r="B7" s="72" t="s">
        <v>13</v>
      </c>
      <c r="C7" s="22"/>
      <c r="D7" s="41"/>
      <c r="E7" s="34">
        <v>2022</v>
      </c>
      <c r="F7" s="24">
        <v>4200000</v>
      </c>
      <c r="G7" s="51"/>
      <c r="H7" s="28">
        <v>2023</v>
      </c>
      <c r="I7" s="16">
        <v>2024</v>
      </c>
      <c r="J7" s="14">
        <v>86000000</v>
      </c>
      <c r="K7" s="13"/>
      <c r="L7" s="23"/>
      <c r="M7" s="97"/>
      <c r="N7" s="31">
        <v>0</v>
      </c>
      <c r="O7" s="14">
        <v>0</v>
      </c>
      <c r="P7" s="14">
        <v>0</v>
      </c>
      <c r="Q7" s="197">
        <v>4200000</v>
      </c>
      <c r="R7" s="197">
        <v>43000000</v>
      </c>
      <c r="S7" s="198">
        <v>43000000</v>
      </c>
      <c r="T7" s="76" t="s">
        <v>49</v>
      </c>
      <c r="U7" s="184"/>
      <c r="V7" s="86"/>
      <c r="W7" s="86"/>
      <c r="X7" s="86"/>
      <c r="Y7" s="87">
        <v>-5</v>
      </c>
      <c r="Z7" s="168">
        <v>0</v>
      </c>
      <c r="AA7" s="14">
        <v>0</v>
      </c>
      <c r="AB7" s="14">
        <v>0</v>
      </c>
      <c r="AC7" s="163">
        <v>0</v>
      </c>
      <c r="AD7" s="205">
        <v>43000000</v>
      </c>
      <c r="AE7" s="206"/>
      <c r="AF7" s="85"/>
      <c r="AG7" s="86"/>
      <c r="AH7" s="86"/>
      <c r="AI7" s="86"/>
      <c r="AJ7" s="87">
        <v>-5</v>
      </c>
    </row>
    <row r="8" spans="1:36" ht="54.9" customHeight="1" x14ac:dyDescent="0.3">
      <c r="A8" s="224"/>
      <c r="B8" s="72" t="s">
        <v>6</v>
      </c>
      <c r="C8" s="22"/>
      <c r="D8" s="41"/>
      <c r="E8" s="190"/>
      <c r="F8" s="142"/>
      <c r="G8" s="50" t="s">
        <v>51</v>
      </c>
      <c r="H8" s="27" t="s">
        <v>24</v>
      </c>
      <c r="I8" s="16">
        <v>2021</v>
      </c>
      <c r="J8" s="14">
        <v>125000000</v>
      </c>
      <c r="K8" s="13"/>
      <c r="L8" s="23"/>
      <c r="M8" s="97"/>
      <c r="N8" s="31">
        <v>10000000</v>
      </c>
      <c r="O8" s="14">
        <v>60000000</v>
      </c>
      <c r="P8" s="14">
        <v>55000000</v>
      </c>
      <c r="Q8" s="14">
        <v>0</v>
      </c>
      <c r="R8" s="26">
        <v>0</v>
      </c>
      <c r="S8" s="75">
        <v>0</v>
      </c>
      <c r="T8" s="76" t="s">
        <v>48</v>
      </c>
      <c r="U8" s="184"/>
      <c r="V8" s="86">
        <v>66</v>
      </c>
      <c r="W8" s="86"/>
      <c r="X8" s="86"/>
      <c r="Y8" s="87"/>
      <c r="Z8" s="168">
        <v>40000000</v>
      </c>
      <c r="AA8" s="14">
        <v>85000000</v>
      </c>
      <c r="AB8" s="14">
        <v>0</v>
      </c>
      <c r="AC8" s="163">
        <v>0</v>
      </c>
      <c r="AD8" s="205">
        <v>0</v>
      </c>
      <c r="AE8" s="206"/>
      <c r="AF8" s="85"/>
      <c r="AG8" s="86"/>
      <c r="AH8" s="86">
        <v>66</v>
      </c>
      <c r="AI8" s="86"/>
      <c r="AJ8" s="87"/>
    </row>
    <row r="9" spans="1:36" ht="54.9" customHeight="1" x14ac:dyDescent="0.3">
      <c r="A9" s="224"/>
      <c r="B9" s="72" t="s">
        <v>7</v>
      </c>
      <c r="C9" s="22"/>
      <c r="D9" s="41"/>
      <c r="E9" s="33" t="s">
        <v>12</v>
      </c>
      <c r="F9" s="26">
        <v>2000000</v>
      </c>
      <c r="G9" s="65" t="s">
        <v>52</v>
      </c>
      <c r="H9" s="27">
        <v>2020</v>
      </c>
      <c r="I9" s="15">
        <v>2021</v>
      </c>
      <c r="J9" s="14">
        <v>57000000</v>
      </c>
      <c r="K9" s="13"/>
      <c r="L9" s="23"/>
      <c r="M9" s="97"/>
      <c r="N9" s="31">
        <v>5000000</v>
      </c>
      <c r="O9" s="14">
        <v>42000000</v>
      </c>
      <c r="P9" s="14">
        <v>10000000</v>
      </c>
      <c r="Q9" s="14">
        <v>0</v>
      </c>
      <c r="R9" s="26">
        <v>0</v>
      </c>
      <c r="S9" s="75">
        <v>0</v>
      </c>
      <c r="T9" s="76" t="s">
        <v>76</v>
      </c>
      <c r="U9" s="184"/>
      <c r="V9" s="86">
        <v>34</v>
      </c>
      <c r="W9" s="86"/>
      <c r="X9" s="86"/>
      <c r="Y9" s="87"/>
      <c r="Z9" s="168">
        <v>5000000</v>
      </c>
      <c r="AA9" s="14">
        <v>42000000</v>
      </c>
      <c r="AB9" s="14">
        <v>10000000</v>
      </c>
      <c r="AC9" s="163">
        <v>0</v>
      </c>
      <c r="AD9" s="205">
        <v>0</v>
      </c>
      <c r="AE9" s="206"/>
      <c r="AF9" s="85"/>
      <c r="AG9" s="86"/>
      <c r="AH9" s="86">
        <v>34</v>
      </c>
      <c r="AI9" s="86"/>
      <c r="AJ9" s="87"/>
    </row>
    <row r="10" spans="1:36" ht="54.9" hidden="1" customHeight="1" x14ac:dyDescent="0.3">
      <c r="A10" s="224"/>
      <c r="B10" s="72" t="s">
        <v>8</v>
      </c>
      <c r="C10" s="191"/>
      <c r="D10" s="192"/>
      <c r="E10" s="35">
        <v>2022</v>
      </c>
      <c r="F10" s="26">
        <v>4000000</v>
      </c>
      <c r="G10" s="52" t="s">
        <v>53</v>
      </c>
      <c r="H10" s="28">
        <v>2023</v>
      </c>
      <c r="I10" s="16">
        <v>2024</v>
      </c>
      <c r="J10" s="14">
        <v>57000000</v>
      </c>
      <c r="K10" s="13"/>
      <c r="L10" s="23"/>
      <c r="M10" s="97"/>
      <c r="N10" s="31">
        <v>0</v>
      </c>
      <c r="O10" s="14">
        <v>0</v>
      </c>
      <c r="P10" s="14">
        <v>0</v>
      </c>
      <c r="Q10" s="197">
        <v>4000000</v>
      </c>
      <c r="R10" s="197">
        <v>28500000</v>
      </c>
      <c r="S10" s="198">
        <v>28500000</v>
      </c>
      <c r="T10" s="76"/>
      <c r="U10" s="184"/>
      <c r="V10" s="86"/>
      <c r="W10" s="86"/>
      <c r="X10" s="86"/>
      <c r="Y10" s="87">
        <v>34</v>
      </c>
      <c r="Z10" s="168">
        <v>0</v>
      </c>
      <c r="AA10" s="14">
        <v>0</v>
      </c>
      <c r="AB10" s="14">
        <v>0</v>
      </c>
      <c r="AC10" s="163">
        <v>0</v>
      </c>
      <c r="AD10" s="205">
        <v>28500000</v>
      </c>
      <c r="AE10" s="206"/>
      <c r="AF10" s="85"/>
      <c r="AG10" s="86"/>
      <c r="AH10" s="86"/>
      <c r="AI10" s="86"/>
      <c r="AJ10" s="87">
        <v>34</v>
      </c>
    </row>
    <row r="11" spans="1:36" s="7" customFormat="1" ht="54.9" hidden="1" customHeight="1" x14ac:dyDescent="0.3">
      <c r="A11" s="224"/>
      <c r="B11" s="72" t="s">
        <v>9</v>
      </c>
      <c r="C11" s="22"/>
      <c r="D11" s="41"/>
      <c r="E11" s="36" t="s">
        <v>12</v>
      </c>
      <c r="F11" s="24">
        <v>3000000</v>
      </c>
      <c r="G11" s="51"/>
      <c r="H11" s="150" t="s">
        <v>17</v>
      </c>
      <c r="I11" s="152" t="s">
        <v>47</v>
      </c>
      <c r="J11" s="13">
        <v>100000000</v>
      </c>
      <c r="K11" s="13"/>
      <c r="L11" s="23"/>
      <c r="M11" s="97"/>
      <c r="N11" s="32">
        <v>10000000</v>
      </c>
      <c r="O11" s="14">
        <v>3000000</v>
      </c>
      <c r="P11" s="14">
        <v>34000000</v>
      </c>
      <c r="Q11" s="14">
        <v>34000000</v>
      </c>
      <c r="R11" s="26">
        <v>32000000</v>
      </c>
      <c r="S11" s="75">
        <v>0</v>
      </c>
      <c r="T11" s="144" t="s">
        <v>20</v>
      </c>
      <c r="U11" s="208"/>
      <c r="V11" s="79"/>
      <c r="X11" s="79">
        <v>30</v>
      </c>
      <c r="Y11" s="88"/>
      <c r="Z11" s="168">
        <v>10000000</v>
      </c>
      <c r="AA11" s="14">
        <v>0</v>
      </c>
      <c r="AB11" s="14">
        <v>0</v>
      </c>
      <c r="AC11" s="163">
        <v>0</v>
      </c>
      <c r="AD11" s="205">
        <v>0</v>
      </c>
      <c r="AE11" s="206"/>
      <c r="AF11" s="78"/>
      <c r="AG11" s="79"/>
      <c r="AH11" s="215"/>
      <c r="AI11" s="79"/>
      <c r="AJ11" s="88">
        <v>30</v>
      </c>
    </row>
    <row r="12" spans="1:36" s="7" customFormat="1" ht="54.9" hidden="1" customHeight="1" x14ac:dyDescent="0.3">
      <c r="A12" s="224"/>
      <c r="B12" s="72" t="s">
        <v>65</v>
      </c>
      <c r="C12" s="158"/>
      <c r="D12" s="159"/>
      <c r="E12" s="39" t="s">
        <v>12</v>
      </c>
      <c r="F12" s="161"/>
      <c r="G12" s="54" t="s">
        <v>51</v>
      </c>
      <c r="H12" s="148" t="s">
        <v>17</v>
      </c>
      <c r="I12" s="149" t="s">
        <v>47</v>
      </c>
      <c r="J12" s="13">
        <v>500000000</v>
      </c>
      <c r="K12" s="13"/>
      <c r="L12" s="23"/>
      <c r="M12" s="97"/>
      <c r="N12" s="162">
        <v>0</v>
      </c>
      <c r="O12" s="13">
        <v>0</v>
      </c>
      <c r="P12" s="14">
        <v>100000000</v>
      </c>
      <c r="Q12" s="14">
        <v>200000000</v>
      </c>
      <c r="R12" s="14">
        <v>200000000</v>
      </c>
      <c r="S12" s="75">
        <v>0</v>
      </c>
      <c r="T12" s="76" t="s">
        <v>82</v>
      </c>
      <c r="U12" s="208"/>
      <c r="V12" s="79"/>
      <c r="W12" s="79">
        <v>188</v>
      </c>
      <c r="X12" s="79"/>
      <c r="Y12" s="88"/>
      <c r="Z12" s="168">
        <v>0</v>
      </c>
      <c r="AA12" s="14">
        <v>200000000</v>
      </c>
      <c r="AB12" s="14">
        <v>250000000</v>
      </c>
      <c r="AC12" s="163">
        <v>50000000</v>
      </c>
      <c r="AD12" s="205">
        <v>0</v>
      </c>
      <c r="AE12" s="206"/>
      <c r="AF12" s="78"/>
      <c r="AG12" s="79"/>
      <c r="AI12" s="79"/>
      <c r="AJ12" s="88">
        <v>188</v>
      </c>
    </row>
    <row r="13" spans="1:36" s="7" customFormat="1" ht="54.9" hidden="1" customHeight="1" x14ac:dyDescent="0.3">
      <c r="A13" s="224"/>
      <c r="B13" s="72" t="s">
        <v>64</v>
      </c>
      <c r="C13" s="158"/>
      <c r="D13" s="159"/>
      <c r="E13" s="160"/>
      <c r="F13" s="161"/>
      <c r="G13" s="151"/>
      <c r="H13" s="148" t="s">
        <v>41</v>
      </c>
      <c r="I13" s="149" t="s">
        <v>80</v>
      </c>
      <c r="J13" s="13">
        <v>200000000</v>
      </c>
      <c r="K13" s="13"/>
      <c r="L13" s="23"/>
      <c r="M13" s="97"/>
      <c r="N13" s="32">
        <v>0</v>
      </c>
      <c r="O13" s="14">
        <v>0</v>
      </c>
      <c r="P13" s="14">
        <v>0</v>
      </c>
      <c r="Q13" s="14">
        <v>0</v>
      </c>
      <c r="R13" s="198">
        <v>100000000</v>
      </c>
      <c r="S13" s="199">
        <v>100000000</v>
      </c>
      <c r="T13" s="76"/>
      <c r="U13" s="208"/>
      <c r="V13" s="79"/>
      <c r="W13" s="79"/>
      <c r="X13" s="79"/>
      <c r="Y13" s="88"/>
      <c r="Z13" s="168">
        <v>0</v>
      </c>
      <c r="AA13" s="14">
        <v>0</v>
      </c>
      <c r="AB13" s="14">
        <v>0</v>
      </c>
      <c r="AC13" s="163">
        <v>0</v>
      </c>
      <c r="AD13" s="205">
        <v>200000000</v>
      </c>
      <c r="AE13" s="206"/>
      <c r="AF13" s="78"/>
      <c r="AG13" s="79"/>
      <c r="AH13" s="79"/>
      <c r="AI13" s="79"/>
      <c r="AJ13" s="88"/>
    </row>
    <row r="14" spans="1:36" s="7" customFormat="1" ht="54.9" customHeight="1" x14ac:dyDescent="0.3">
      <c r="A14" s="224"/>
      <c r="B14" s="176" t="s">
        <v>67</v>
      </c>
      <c r="C14" s="158"/>
      <c r="D14" s="192"/>
      <c r="E14" s="40" t="s">
        <v>24</v>
      </c>
      <c r="F14" s="23">
        <v>4500000</v>
      </c>
      <c r="G14" s="50"/>
      <c r="H14" s="80" t="s">
        <v>12</v>
      </c>
      <c r="I14" s="81" t="s">
        <v>41</v>
      </c>
      <c r="J14" s="13">
        <v>100000000</v>
      </c>
      <c r="K14" s="13"/>
      <c r="L14" s="23"/>
      <c r="M14" s="97">
        <v>60000000</v>
      </c>
      <c r="N14" s="162">
        <v>0</v>
      </c>
      <c r="O14" s="13">
        <v>2000000</v>
      </c>
      <c r="P14" s="13">
        <v>12500000</v>
      </c>
      <c r="Q14" s="13">
        <v>30000000</v>
      </c>
      <c r="R14" s="13">
        <v>0</v>
      </c>
      <c r="S14" s="23">
        <v>0</v>
      </c>
      <c r="T14" s="77"/>
      <c r="U14" s="208"/>
      <c r="V14" s="79"/>
      <c r="W14" s="79"/>
      <c r="X14" s="79">
        <v>50</v>
      </c>
      <c r="Y14" s="88"/>
      <c r="Z14" s="168">
        <v>4500000</v>
      </c>
      <c r="AA14" s="14">
        <v>10000000</v>
      </c>
      <c r="AB14" s="14">
        <v>30000000</v>
      </c>
      <c r="AC14" s="163">
        <v>30000000</v>
      </c>
      <c r="AD14" s="205">
        <v>0</v>
      </c>
      <c r="AE14" s="206"/>
      <c r="AF14" s="78"/>
      <c r="AG14" s="79"/>
      <c r="AH14" s="79"/>
      <c r="AI14" s="79">
        <v>50</v>
      </c>
      <c r="AJ14" s="88"/>
    </row>
    <row r="15" spans="1:36" s="7" customFormat="1" ht="54.9" hidden="1" customHeight="1" x14ac:dyDescent="0.3">
      <c r="A15" s="224"/>
      <c r="B15" s="72" t="s">
        <v>14</v>
      </c>
      <c r="C15" s="158"/>
      <c r="D15" s="159"/>
      <c r="E15" s="36" t="s">
        <v>17</v>
      </c>
      <c r="F15" s="23">
        <f>J15*0.1</f>
        <v>5000000</v>
      </c>
      <c r="G15" s="50" t="s">
        <v>53</v>
      </c>
      <c r="H15" s="28">
        <v>2022</v>
      </c>
      <c r="I15" s="16">
        <v>2023</v>
      </c>
      <c r="J15" s="13">
        <v>50000000</v>
      </c>
      <c r="K15" s="13"/>
      <c r="L15" s="23"/>
      <c r="M15" s="97"/>
      <c r="N15" s="195">
        <v>0</v>
      </c>
      <c r="O15" s="196">
        <v>5000000</v>
      </c>
      <c r="P15" s="201">
        <v>0</v>
      </c>
      <c r="Q15" s="201">
        <v>25000000</v>
      </c>
      <c r="R15" s="201">
        <v>25000000</v>
      </c>
      <c r="S15" s="202">
        <v>0</v>
      </c>
      <c r="T15" s="77"/>
      <c r="U15" s="208"/>
      <c r="V15" s="79"/>
      <c r="W15" s="79"/>
      <c r="Y15" s="88">
        <v>47</v>
      </c>
      <c r="Z15" s="168">
        <v>0</v>
      </c>
      <c r="AA15" s="14">
        <v>5000000</v>
      </c>
      <c r="AB15" s="14">
        <v>25000000</v>
      </c>
      <c r="AC15" s="163">
        <v>25000000</v>
      </c>
      <c r="AD15" s="205">
        <v>0</v>
      </c>
      <c r="AE15" s="206"/>
      <c r="AF15" s="78"/>
      <c r="AG15" s="79"/>
      <c r="AH15" s="79"/>
      <c r="AI15" s="165"/>
      <c r="AJ15" s="88">
        <v>47</v>
      </c>
    </row>
    <row r="16" spans="1:36" ht="54.9" customHeight="1" x14ac:dyDescent="0.3">
      <c r="A16" s="224"/>
      <c r="B16" s="176" t="s">
        <v>68</v>
      </c>
      <c r="C16" s="21"/>
      <c r="D16" s="44"/>
      <c r="E16" s="141"/>
      <c r="F16" s="142"/>
      <c r="G16" s="50"/>
      <c r="H16" s="150" t="s">
        <v>12</v>
      </c>
      <c r="I16" s="16">
        <v>2022</v>
      </c>
      <c r="J16" s="13">
        <v>109000000</v>
      </c>
      <c r="K16" s="13"/>
      <c r="L16" s="23"/>
      <c r="M16" s="97">
        <v>16500000</v>
      </c>
      <c r="N16" s="32">
        <v>0</v>
      </c>
      <c r="O16" s="13">
        <v>2500000</v>
      </c>
      <c r="P16" s="13">
        <v>45000000</v>
      </c>
      <c r="Q16" s="13">
        <v>45000000</v>
      </c>
      <c r="R16" s="26">
        <v>0</v>
      </c>
      <c r="S16" s="75">
        <v>0</v>
      </c>
      <c r="T16" s="144" t="s">
        <v>84</v>
      </c>
      <c r="U16" s="184"/>
      <c r="V16" s="86"/>
      <c r="W16" s="86">
        <v>34</v>
      </c>
      <c r="X16" s="86"/>
      <c r="Y16" s="87"/>
      <c r="Z16" s="168">
        <v>0</v>
      </c>
      <c r="AA16" s="14">
        <v>30600000</v>
      </c>
      <c r="AB16" s="14">
        <v>30600000</v>
      </c>
      <c r="AC16" s="163">
        <v>0</v>
      </c>
      <c r="AD16" s="205">
        <v>0</v>
      </c>
      <c r="AE16" s="206"/>
      <c r="AF16" s="85"/>
      <c r="AG16" s="86"/>
      <c r="AH16" s="79"/>
      <c r="AI16" s="79">
        <v>36</v>
      </c>
      <c r="AJ16" s="87"/>
    </row>
    <row r="17" spans="1:37" s="7" customFormat="1" ht="54.9" hidden="1" customHeight="1" x14ac:dyDescent="0.3">
      <c r="A17" s="224"/>
      <c r="B17" s="176" t="s">
        <v>69</v>
      </c>
      <c r="C17" s="21"/>
      <c r="D17" s="44"/>
      <c r="E17" s="36" t="s">
        <v>17</v>
      </c>
      <c r="F17" s="23">
        <v>4000000</v>
      </c>
      <c r="G17" s="50"/>
      <c r="H17" s="28">
        <v>2022</v>
      </c>
      <c r="I17" s="16">
        <v>2023</v>
      </c>
      <c r="J17" s="13">
        <v>84000000</v>
      </c>
      <c r="K17" s="13"/>
      <c r="L17" s="23"/>
      <c r="M17" s="97">
        <f>J17*0.2</f>
        <v>16800000</v>
      </c>
      <c r="N17" s="162">
        <v>0</v>
      </c>
      <c r="O17" s="13">
        <v>0</v>
      </c>
      <c r="P17" s="200">
        <v>4000000</v>
      </c>
      <c r="Q17" s="200">
        <v>33600000</v>
      </c>
      <c r="R17" s="198">
        <v>33600000</v>
      </c>
      <c r="S17" s="75">
        <v>0</v>
      </c>
      <c r="T17" s="76" t="s">
        <v>46</v>
      </c>
      <c r="U17" s="208"/>
      <c r="V17" s="79"/>
      <c r="W17" s="79"/>
      <c r="Y17" s="88">
        <v>42</v>
      </c>
      <c r="Z17" s="168">
        <v>0</v>
      </c>
      <c r="AA17" s="14">
        <v>0</v>
      </c>
      <c r="AB17" s="14">
        <v>0</v>
      </c>
      <c r="AC17" s="163">
        <v>0</v>
      </c>
      <c r="AD17" s="205">
        <v>33600000</v>
      </c>
      <c r="AE17" s="206"/>
      <c r="AF17" s="78"/>
      <c r="AG17" s="79"/>
      <c r="AH17" s="79"/>
      <c r="AJ17" s="88">
        <v>42</v>
      </c>
    </row>
    <row r="18" spans="1:37" s="7" customFormat="1" ht="54.9" customHeight="1" x14ac:dyDescent="0.3">
      <c r="A18" s="224"/>
      <c r="B18" s="176" t="s">
        <v>70</v>
      </c>
      <c r="C18" s="21"/>
      <c r="D18" s="41"/>
      <c r="E18" s="40" t="s">
        <v>24</v>
      </c>
      <c r="F18" s="23">
        <v>1500000</v>
      </c>
      <c r="G18" s="50"/>
      <c r="H18" s="28">
        <v>2020</v>
      </c>
      <c r="I18" s="16">
        <v>2022</v>
      </c>
      <c r="J18" s="13">
        <v>30000000</v>
      </c>
      <c r="K18" s="13"/>
      <c r="L18" s="23"/>
      <c r="M18" s="97"/>
      <c r="N18" s="32">
        <v>1500000</v>
      </c>
      <c r="O18" s="13">
        <v>10000000</v>
      </c>
      <c r="P18" s="13">
        <v>15000000</v>
      </c>
      <c r="Q18" s="13">
        <v>5000000</v>
      </c>
      <c r="R18" s="23">
        <v>0</v>
      </c>
      <c r="S18" s="75">
        <v>0</v>
      </c>
      <c r="T18" s="76" t="s">
        <v>44</v>
      </c>
      <c r="U18" s="208"/>
      <c r="V18" s="79"/>
      <c r="W18" s="79">
        <v>20</v>
      </c>
      <c r="X18" s="79"/>
      <c r="Y18" s="88"/>
      <c r="Z18" s="168">
        <v>1500000</v>
      </c>
      <c r="AA18" s="14">
        <v>28000000</v>
      </c>
      <c r="AB18" s="14">
        <v>0</v>
      </c>
      <c r="AC18" s="163">
        <v>0</v>
      </c>
      <c r="AD18" s="205">
        <v>0</v>
      </c>
      <c r="AE18" s="206"/>
      <c r="AF18" s="78"/>
      <c r="AG18" s="79"/>
      <c r="AH18" s="79"/>
      <c r="AI18" s="79">
        <v>20</v>
      </c>
      <c r="AJ18" s="88"/>
    </row>
    <row r="19" spans="1:37" s="7" customFormat="1" ht="54.9" customHeight="1" x14ac:dyDescent="0.3">
      <c r="A19" s="224"/>
      <c r="B19" s="176" t="s">
        <v>71</v>
      </c>
      <c r="C19" s="37">
        <v>2019</v>
      </c>
      <c r="D19" s="42">
        <v>650000</v>
      </c>
      <c r="E19" s="36" t="s">
        <v>12</v>
      </c>
      <c r="F19" s="23">
        <f>J19*0.1</f>
        <v>2000000</v>
      </c>
      <c r="G19" s="50"/>
      <c r="H19" s="28">
        <v>2021</v>
      </c>
      <c r="I19" s="16">
        <v>2022</v>
      </c>
      <c r="J19" s="13">
        <v>20000000</v>
      </c>
      <c r="K19" s="13"/>
      <c r="L19" s="23"/>
      <c r="M19" s="97">
        <v>10000000</v>
      </c>
      <c r="N19" s="32">
        <v>0</v>
      </c>
      <c r="O19" s="13">
        <v>2000000</v>
      </c>
      <c r="P19" s="13">
        <v>4000000</v>
      </c>
      <c r="Q19" s="13">
        <v>4000000</v>
      </c>
      <c r="R19" s="23">
        <v>0</v>
      </c>
      <c r="S19" s="75">
        <v>0</v>
      </c>
      <c r="T19" s="77"/>
      <c r="U19" s="208"/>
      <c r="V19" s="79"/>
      <c r="W19" s="79"/>
      <c r="X19" s="79"/>
      <c r="Y19" s="88">
        <v>10</v>
      </c>
      <c r="Z19" s="168">
        <v>0</v>
      </c>
      <c r="AA19" s="14">
        <v>2000000</v>
      </c>
      <c r="AB19" s="14">
        <v>4000000</v>
      </c>
      <c r="AC19" s="163">
        <v>4000000</v>
      </c>
      <c r="AD19" s="205">
        <v>0</v>
      </c>
      <c r="AE19" s="206"/>
      <c r="AF19" s="78"/>
      <c r="AG19" s="79"/>
      <c r="AH19" s="79"/>
      <c r="AI19" s="79">
        <v>10</v>
      </c>
      <c r="AJ19" s="88"/>
    </row>
    <row r="20" spans="1:37" s="7" customFormat="1" ht="54.9" customHeight="1" x14ac:dyDescent="0.3">
      <c r="A20" s="224"/>
      <c r="B20" s="176" t="s">
        <v>72</v>
      </c>
      <c r="C20" s="21"/>
      <c r="D20" s="41"/>
      <c r="E20" s="36" t="s">
        <v>24</v>
      </c>
      <c r="F20" s="23">
        <v>4000000</v>
      </c>
      <c r="G20" s="50"/>
      <c r="H20" s="28">
        <v>2022</v>
      </c>
      <c r="I20" s="16">
        <v>2022</v>
      </c>
      <c r="J20" s="13">
        <v>80000000</v>
      </c>
      <c r="K20" s="13"/>
      <c r="L20" s="23"/>
      <c r="M20" s="97">
        <f>J20/2</f>
        <v>40000000</v>
      </c>
      <c r="N20" s="32">
        <v>4000000</v>
      </c>
      <c r="O20" s="13">
        <v>15000000</v>
      </c>
      <c r="P20" s="13">
        <v>20000000</v>
      </c>
      <c r="Q20" s="13">
        <v>5000000</v>
      </c>
      <c r="R20" s="23">
        <v>0</v>
      </c>
      <c r="S20" s="75">
        <v>0</v>
      </c>
      <c r="T20" s="76" t="s">
        <v>45</v>
      </c>
      <c r="U20" s="208"/>
      <c r="V20" s="79"/>
      <c r="W20" s="79"/>
      <c r="X20" s="79"/>
      <c r="Y20" s="88">
        <v>40</v>
      </c>
      <c r="Z20" s="168">
        <v>4000000</v>
      </c>
      <c r="AA20" s="14">
        <v>20000000</v>
      </c>
      <c r="AB20" s="14">
        <v>20000000</v>
      </c>
      <c r="AC20" s="163">
        <v>0</v>
      </c>
      <c r="AD20" s="205">
        <v>0</v>
      </c>
      <c r="AE20" s="206"/>
      <c r="AF20" s="78"/>
      <c r="AG20" s="79"/>
      <c r="AH20" s="79"/>
      <c r="AI20" s="79">
        <v>40</v>
      </c>
      <c r="AJ20" s="88"/>
    </row>
    <row r="21" spans="1:37" ht="54.9" customHeight="1" x14ac:dyDescent="0.3">
      <c r="A21" s="224"/>
      <c r="B21" s="72" t="s">
        <v>36</v>
      </c>
      <c r="C21" s="56"/>
      <c r="D21" s="47"/>
      <c r="E21" s="150" t="s">
        <v>12</v>
      </c>
      <c r="F21" s="192"/>
      <c r="G21" s="50" t="s">
        <v>51</v>
      </c>
      <c r="H21" s="28">
        <v>2020</v>
      </c>
      <c r="I21" s="16">
        <v>2022</v>
      </c>
      <c r="J21" s="13">
        <v>60000000</v>
      </c>
      <c r="K21" s="13"/>
      <c r="L21" s="23"/>
      <c r="M21" s="97"/>
      <c r="N21" s="32">
        <v>0</v>
      </c>
      <c r="O21" s="13">
        <v>15000000</v>
      </c>
      <c r="P21" s="13">
        <v>35000000</v>
      </c>
      <c r="Q21" s="14">
        <v>10000000</v>
      </c>
      <c r="R21" s="26">
        <v>0</v>
      </c>
      <c r="S21" s="75">
        <v>0</v>
      </c>
      <c r="T21" s="94"/>
      <c r="U21" s="209"/>
      <c r="V21" s="79"/>
      <c r="W21" s="86">
        <v>20</v>
      </c>
      <c r="X21" s="86"/>
      <c r="Y21" s="87"/>
      <c r="Z21" s="168">
        <v>0</v>
      </c>
      <c r="AA21" s="14">
        <v>30000000</v>
      </c>
      <c r="AB21" s="14">
        <v>30000000</v>
      </c>
      <c r="AC21" s="163">
        <v>0</v>
      </c>
      <c r="AD21" s="205">
        <v>0</v>
      </c>
      <c r="AE21" s="206"/>
      <c r="AF21" s="32"/>
      <c r="AG21" s="79"/>
      <c r="AH21" s="86"/>
      <c r="AI21" s="86">
        <v>20</v>
      </c>
      <c r="AJ21" s="87"/>
    </row>
    <row r="22" spans="1:37" s="7" customFormat="1" ht="54.9" hidden="1" customHeight="1" x14ac:dyDescent="0.3">
      <c r="A22" s="224"/>
      <c r="B22" s="176" t="s">
        <v>73</v>
      </c>
      <c r="C22" s="37" t="s">
        <v>40</v>
      </c>
      <c r="D22" s="42">
        <v>650000</v>
      </c>
      <c r="E22" s="36" t="s">
        <v>41</v>
      </c>
      <c r="F22" s="23">
        <v>16000000</v>
      </c>
      <c r="G22" s="50"/>
      <c r="H22" s="28">
        <v>2022</v>
      </c>
      <c r="I22" s="16">
        <v>2024</v>
      </c>
      <c r="J22" s="13">
        <v>160000000</v>
      </c>
      <c r="K22" s="13"/>
      <c r="L22" s="23"/>
      <c r="M22" s="97"/>
      <c r="N22" s="195">
        <v>0</v>
      </c>
      <c r="O22" s="196">
        <v>0</v>
      </c>
      <c r="P22" s="201">
        <v>650000</v>
      </c>
      <c r="Q22" s="201">
        <v>60000000</v>
      </c>
      <c r="R22" s="202">
        <v>70000000</v>
      </c>
      <c r="S22" s="213">
        <v>46000000</v>
      </c>
      <c r="T22" s="94"/>
      <c r="U22" s="210"/>
      <c r="V22" s="89"/>
      <c r="W22" s="89"/>
      <c r="X22" s="89"/>
      <c r="Y22" s="90">
        <v>80</v>
      </c>
      <c r="Z22" s="31">
        <v>0</v>
      </c>
      <c r="AA22" s="14">
        <v>0</v>
      </c>
      <c r="AB22" s="14">
        <v>0</v>
      </c>
      <c r="AC22" s="163">
        <v>0</v>
      </c>
      <c r="AD22" s="205">
        <v>80000000</v>
      </c>
      <c r="AE22" s="206"/>
      <c r="AF22" s="73"/>
      <c r="AG22" s="89"/>
      <c r="AH22" s="89"/>
      <c r="AI22" s="89"/>
      <c r="AJ22" s="90">
        <v>80</v>
      </c>
    </row>
    <row r="23" spans="1:37" s="7" customFormat="1" ht="54.9" customHeight="1" thickBot="1" x14ac:dyDescent="0.35">
      <c r="A23" s="224"/>
      <c r="B23" s="177" t="s">
        <v>74</v>
      </c>
      <c r="C23" s="123" t="s">
        <v>38</v>
      </c>
      <c r="D23" s="124" t="s">
        <v>39</v>
      </c>
      <c r="E23" s="155" t="s">
        <v>12</v>
      </c>
      <c r="F23" s="113">
        <v>6000000</v>
      </c>
      <c r="G23" s="114"/>
      <c r="H23" s="153">
        <v>2021</v>
      </c>
      <c r="I23" s="154">
        <v>2022</v>
      </c>
      <c r="J23" s="115">
        <v>60000000</v>
      </c>
      <c r="K23" s="115"/>
      <c r="L23" s="113"/>
      <c r="M23" s="116">
        <f>J23*0.2</f>
        <v>12000000</v>
      </c>
      <c r="N23" s="117">
        <v>0</v>
      </c>
      <c r="O23" s="115">
        <v>6000000</v>
      </c>
      <c r="P23" s="115">
        <v>24000000</v>
      </c>
      <c r="Q23" s="118">
        <v>24000000</v>
      </c>
      <c r="R23" s="186">
        <v>0</v>
      </c>
      <c r="S23" s="75">
        <v>0</v>
      </c>
      <c r="T23" s="94"/>
      <c r="U23" s="91"/>
      <c r="V23" s="92"/>
      <c r="W23" s="92"/>
      <c r="X23" s="92">
        <v>30</v>
      </c>
      <c r="Y23" s="93"/>
      <c r="Z23" s="170">
        <v>0</v>
      </c>
      <c r="AA23" s="118">
        <v>6000000</v>
      </c>
      <c r="AB23" s="118">
        <v>24000000</v>
      </c>
      <c r="AC23" s="119">
        <v>24000000</v>
      </c>
      <c r="AD23" s="205">
        <v>0</v>
      </c>
      <c r="AE23" s="206"/>
      <c r="AF23" s="91"/>
      <c r="AG23" s="92"/>
      <c r="AH23" s="92"/>
      <c r="AI23" s="92">
        <v>30</v>
      </c>
      <c r="AJ23" s="93"/>
    </row>
    <row r="24" spans="1:37" s="121" customFormat="1" ht="54.9" hidden="1" customHeight="1" thickTop="1" thickBot="1" x14ac:dyDescent="0.35">
      <c r="A24" s="229" t="s">
        <v>78</v>
      </c>
      <c r="B24" s="178" t="s">
        <v>66</v>
      </c>
      <c r="C24" s="252" t="s">
        <v>81</v>
      </c>
      <c r="D24" s="253"/>
      <c r="E24" s="253"/>
      <c r="F24" s="253"/>
      <c r="G24" s="253"/>
      <c r="H24" s="253"/>
      <c r="I24" s="253"/>
      <c r="J24" s="253"/>
      <c r="K24" s="253"/>
      <c r="L24" s="253"/>
      <c r="M24" s="254"/>
      <c r="N24" s="122">
        <f>SUM(N5:N23)</f>
        <v>35500000</v>
      </c>
      <c r="O24" s="122">
        <f>SUM(O5:O23)</f>
        <v>246500000</v>
      </c>
      <c r="P24" s="122">
        <f>SUM(P5:P23)-P22-P17</f>
        <v>398700000</v>
      </c>
      <c r="Q24" s="122">
        <f>SUM(Q5:Q23)-Q7-Q10-Q15-Q17-Q22</f>
        <v>357000000</v>
      </c>
      <c r="R24" s="122">
        <f>SUM(R5:R23)-R22-R17-R15-R13-R10-R7</f>
        <v>232000000</v>
      </c>
      <c r="S24" s="164">
        <f>SUM(S6:S23)-S22-S13-S10-S7</f>
        <v>0</v>
      </c>
      <c r="T24" s="174"/>
      <c r="U24" s="101">
        <f t="shared" ref="U24:AC24" si="0">SUM(U5:U23)</f>
        <v>0</v>
      </c>
      <c r="V24" s="101">
        <f t="shared" si="0"/>
        <v>124</v>
      </c>
      <c r="W24" s="101">
        <f t="shared" si="0"/>
        <v>313</v>
      </c>
      <c r="X24" s="101">
        <f t="shared" si="0"/>
        <v>110</v>
      </c>
      <c r="Y24" s="167">
        <f t="shared" si="0"/>
        <v>248</v>
      </c>
      <c r="Z24" s="164">
        <f t="shared" si="0"/>
        <v>74500000</v>
      </c>
      <c r="AA24" s="164">
        <f t="shared" si="0"/>
        <v>568100000</v>
      </c>
      <c r="AB24" s="164">
        <f t="shared" si="0"/>
        <v>433600000</v>
      </c>
      <c r="AC24" s="164">
        <f t="shared" si="0"/>
        <v>133000000</v>
      </c>
      <c r="AD24" s="14">
        <v>385100000</v>
      </c>
      <c r="AE24" s="179"/>
      <c r="AF24" s="101">
        <f>SUM(AF5:AF23)</f>
        <v>0</v>
      </c>
      <c r="AG24" s="101">
        <f>SUM(AG5:AG23)</f>
        <v>24</v>
      </c>
      <c r="AH24" s="101">
        <f>SUM(AH5:AH23)</f>
        <v>151</v>
      </c>
      <c r="AI24" s="101">
        <f>SUM(AI5:AI23)</f>
        <v>206</v>
      </c>
      <c r="AJ24" s="102">
        <f>SUM(AJ5:AJ23)</f>
        <v>416</v>
      </c>
    </row>
    <row r="25" spans="1:37" s="121" customFormat="1" ht="54.9" hidden="1" customHeight="1" thickTop="1" thickBot="1" x14ac:dyDescent="0.35">
      <c r="A25" s="229"/>
      <c r="B25" s="212" t="s">
        <v>77</v>
      </c>
      <c r="C25" s="133"/>
      <c r="D25" s="134"/>
      <c r="E25" s="135"/>
      <c r="F25" s="136"/>
      <c r="G25" s="136"/>
      <c r="H25" s="11"/>
      <c r="I25" s="9"/>
      <c r="J25" s="9"/>
      <c r="K25" s="9"/>
      <c r="L25" s="9"/>
      <c r="M25" s="9"/>
      <c r="N25" s="248">
        <f>SUM(N24:S24)</f>
        <v>1269700000</v>
      </c>
      <c r="O25" s="249"/>
      <c r="P25" s="249"/>
      <c r="Q25" s="249"/>
      <c r="R25" s="249"/>
      <c r="S25" s="250"/>
      <c r="T25" s="203"/>
      <c r="U25" s="264" t="s">
        <v>26</v>
      </c>
      <c r="V25" s="264"/>
      <c r="W25" s="265"/>
      <c r="X25" s="246">
        <f>SUM(U24:Y24)</f>
        <v>795</v>
      </c>
      <c r="Y25" s="247"/>
      <c r="Z25" s="266">
        <f>Z24+AA24+AB24+AC24</f>
        <v>1209200000</v>
      </c>
      <c r="AA25" s="267"/>
      <c r="AB25" s="267"/>
      <c r="AC25" s="267"/>
      <c r="AD25" s="268"/>
      <c r="AE25" s="204"/>
      <c r="AF25" s="264" t="s">
        <v>26</v>
      </c>
      <c r="AG25" s="264"/>
      <c r="AH25" s="265"/>
      <c r="AI25" s="246">
        <f>SUM(AF24:AJ24)</f>
        <v>797</v>
      </c>
      <c r="AJ25" s="247"/>
      <c r="AK25" s="172"/>
    </row>
    <row r="26" spans="1:37" ht="54.75" customHeight="1" thickTop="1" x14ac:dyDescent="0.3">
      <c r="A26" s="224" t="s">
        <v>55</v>
      </c>
      <c r="B26" s="173" t="s">
        <v>2</v>
      </c>
      <c r="C26" s="125"/>
      <c r="D26" s="126"/>
      <c r="E26" s="193"/>
      <c r="F26" s="194"/>
      <c r="G26" s="138" t="s">
        <v>51</v>
      </c>
      <c r="H26" s="74">
        <v>2020</v>
      </c>
      <c r="I26" s="139">
        <v>2022</v>
      </c>
      <c r="J26" s="128">
        <v>146000000</v>
      </c>
      <c r="K26" s="96"/>
      <c r="L26" s="137"/>
      <c r="M26" s="127"/>
      <c r="N26" s="140">
        <v>0</v>
      </c>
      <c r="O26" s="128">
        <v>63000000</v>
      </c>
      <c r="P26" s="128">
        <v>73000000</v>
      </c>
      <c r="Q26" s="128">
        <v>10000000</v>
      </c>
      <c r="R26" s="187">
        <v>0</v>
      </c>
      <c r="S26" s="129">
        <v>0</v>
      </c>
      <c r="T26" s="76"/>
      <c r="Z26" s="140">
        <v>0</v>
      </c>
      <c r="AA26" s="128">
        <v>73000000</v>
      </c>
      <c r="AB26" s="128">
        <v>73000000</v>
      </c>
      <c r="AC26" s="129">
        <v>0</v>
      </c>
      <c r="AD26" s="168">
        <v>0</v>
      </c>
      <c r="AE26" s="180"/>
    </row>
    <row r="27" spans="1:37" s="7" customFormat="1" ht="54.9" hidden="1" customHeight="1" x14ac:dyDescent="0.3">
      <c r="A27" s="224"/>
      <c r="B27" s="70" t="s">
        <v>23</v>
      </c>
      <c r="C27" s="22"/>
      <c r="D27" s="41"/>
      <c r="E27" s="37">
        <v>2020</v>
      </c>
      <c r="F27" s="24">
        <f>J27*0.1</f>
        <v>5000000</v>
      </c>
      <c r="G27" s="51"/>
      <c r="H27" s="30">
        <v>2021</v>
      </c>
      <c r="I27" s="18" t="s">
        <v>15</v>
      </c>
      <c r="J27" s="17">
        <v>50000000</v>
      </c>
      <c r="K27" s="13"/>
      <c r="L27" s="23"/>
      <c r="M27" s="97"/>
      <c r="N27" s="32">
        <v>9000000</v>
      </c>
      <c r="O27" s="14">
        <f>F27</f>
        <v>5000000</v>
      </c>
      <c r="P27" s="14">
        <f>J27/2</f>
        <v>25000000</v>
      </c>
      <c r="Q27" s="14">
        <f>J27/2</f>
        <v>25000000</v>
      </c>
      <c r="R27" s="26">
        <v>0</v>
      </c>
      <c r="S27" s="163">
        <v>0</v>
      </c>
      <c r="T27" s="144" t="s">
        <v>25</v>
      </c>
      <c r="Z27" s="31">
        <v>9000000</v>
      </c>
      <c r="AA27" s="14">
        <v>5000000</v>
      </c>
      <c r="AB27" s="14">
        <v>25000000</v>
      </c>
      <c r="AC27" s="163">
        <v>25000000</v>
      </c>
      <c r="AD27" s="168">
        <v>0</v>
      </c>
      <c r="AE27" s="180"/>
    </row>
    <row r="28" spans="1:37" s="7" customFormat="1" ht="54.9" customHeight="1" x14ac:dyDescent="0.3">
      <c r="A28" s="224"/>
      <c r="B28" s="71" t="s">
        <v>11</v>
      </c>
      <c r="C28" s="38"/>
      <c r="D28" s="43"/>
      <c r="E28" s="38"/>
      <c r="F28" s="25"/>
      <c r="G28" s="53"/>
      <c r="H28" s="29"/>
      <c r="I28" s="19"/>
      <c r="J28" s="19"/>
      <c r="K28" s="13"/>
      <c r="L28" s="23"/>
      <c r="M28" s="97"/>
      <c r="N28" s="32">
        <v>6000000</v>
      </c>
      <c r="O28" s="14">
        <v>0</v>
      </c>
      <c r="P28" s="14">
        <v>0</v>
      </c>
      <c r="Q28" s="14">
        <v>0</v>
      </c>
      <c r="R28" s="26">
        <v>0</v>
      </c>
      <c r="S28" s="163">
        <v>0</v>
      </c>
      <c r="T28" s="77" t="s">
        <v>10</v>
      </c>
      <c r="Z28" s="31">
        <v>6000000</v>
      </c>
      <c r="AA28" s="14">
        <v>0</v>
      </c>
      <c r="AB28" s="14">
        <v>0</v>
      </c>
      <c r="AC28" s="163">
        <v>0</v>
      </c>
      <c r="AD28" s="168">
        <v>0</v>
      </c>
      <c r="AE28" s="180"/>
    </row>
    <row r="29" spans="1:37" s="7" customFormat="1" ht="54.75" customHeight="1" x14ac:dyDescent="0.3">
      <c r="A29" s="224"/>
      <c r="B29" s="70" t="s">
        <v>16</v>
      </c>
      <c r="C29" s="37">
        <v>2019</v>
      </c>
      <c r="D29" s="42">
        <v>650000</v>
      </c>
      <c r="E29" s="36" t="s">
        <v>17</v>
      </c>
      <c r="F29" s="23">
        <f>J29*0.1</f>
        <v>5000000</v>
      </c>
      <c r="G29" s="50"/>
      <c r="H29" s="28">
        <v>2021</v>
      </c>
      <c r="I29" s="16">
        <v>2022</v>
      </c>
      <c r="J29" s="13">
        <v>50000000</v>
      </c>
      <c r="K29" s="13"/>
      <c r="L29" s="23"/>
      <c r="M29" s="97"/>
      <c r="N29" s="32">
        <f t="shared" ref="N29:N34" si="1">D29</f>
        <v>650000</v>
      </c>
      <c r="O29" s="13">
        <v>0</v>
      </c>
      <c r="P29" s="13">
        <f>F29+(J29/2)</f>
        <v>30000000</v>
      </c>
      <c r="Q29" s="13">
        <f>J29/2</f>
        <v>25000000</v>
      </c>
      <c r="R29" s="23">
        <v>0</v>
      </c>
      <c r="S29" s="163">
        <v>0</v>
      </c>
      <c r="T29" s="77"/>
      <c r="Z29" s="31">
        <v>650000</v>
      </c>
      <c r="AA29" s="14">
        <v>0</v>
      </c>
      <c r="AB29" s="14">
        <v>0</v>
      </c>
      <c r="AC29" s="163">
        <v>0</v>
      </c>
      <c r="AD29" s="168">
        <v>0</v>
      </c>
      <c r="AE29" s="180"/>
    </row>
    <row r="30" spans="1:37" s="7" customFormat="1" ht="54.9" hidden="1" customHeight="1" x14ac:dyDescent="0.3">
      <c r="A30" s="224"/>
      <c r="B30" s="70" t="s">
        <v>58</v>
      </c>
      <c r="C30" s="68"/>
      <c r="D30" s="69"/>
      <c r="E30" s="68"/>
      <c r="F30" s="69"/>
      <c r="G30" s="50"/>
      <c r="H30" s="30" t="s">
        <v>30</v>
      </c>
      <c r="I30" s="18" t="s">
        <v>31</v>
      </c>
      <c r="J30" s="17">
        <v>5000000</v>
      </c>
      <c r="K30" s="13"/>
      <c r="L30" s="23"/>
      <c r="M30" s="97"/>
      <c r="N30" s="32">
        <f t="shared" si="1"/>
        <v>0</v>
      </c>
      <c r="O30" s="13">
        <f>J30/2</f>
        <v>2500000</v>
      </c>
      <c r="P30" s="13">
        <v>0</v>
      </c>
      <c r="Q30" s="13">
        <v>0</v>
      </c>
      <c r="R30" s="23">
        <v>0</v>
      </c>
      <c r="S30" s="163">
        <v>0</v>
      </c>
      <c r="T30" s="77" t="s">
        <v>50</v>
      </c>
      <c r="U30" s="9"/>
      <c r="V30" s="10"/>
      <c r="Z30" s="31">
        <v>0</v>
      </c>
      <c r="AA30" s="14">
        <v>2500000</v>
      </c>
      <c r="AB30" s="14">
        <v>0</v>
      </c>
      <c r="AC30" s="163">
        <v>0</v>
      </c>
      <c r="AD30" s="168">
        <v>0</v>
      </c>
      <c r="AE30" s="180"/>
      <c r="AF30" s="9"/>
      <c r="AG30" s="10"/>
    </row>
    <row r="31" spans="1:37" ht="54.9" customHeight="1" x14ac:dyDescent="0.3">
      <c r="A31" s="224"/>
      <c r="B31" s="70" t="s">
        <v>35</v>
      </c>
      <c r="C31" s="56"/>
      <c r="D31" s="47"/>
      <c r="E31" s="45"/>
      <c r="F31" s="48"/>
      <c r="G31" s="50"/>
      <c r="H31" s="80" t="s">
        <v>33</v>
      </c>
      <c r="I31" s="81" t="s">
        <v>34</v>
      </c>
      <c r="J31" s="13">
        <v>16500000</v>
      </c>
      <c r="K31" s="13"/>
      <c r="L31" s="23">
        <f>J31-1800000</f>
        <v>14700000</v>
      </c>
      <c r="M31" s="97"/>
      <c r="N31" s="32">
        <f t="shared" si="1"/>
        <v>0</v>
      </c>
      <c r="O31" s="13">
        <v>900000</v>
      </c>
      <c r="P31" s="13">
        <v>900000</v>
      </c>
      <c r="Q31" s="14">
        <v>0</v>
      </c>
      <c r="R31" s="26">
        <v>0</v>
      </c>
      <c r="S31" s="163">
        <v>0</v>
      </c>
      <c r="T31" s="94"/>
      <c r="U31" s="9"/>
      <c r="V31" s="10"/>
      <c r="Z31" s="31">
        <v>0</v>
      </c>
      <c r="AA31" s="14">
        <v>900000</v>
      </c>
      <c r="AB31" s="14">
        <v>900000</v>
      </c>
      <c r="AC31" s="163">
        <v>0</v>
      </c>
      <c r="AD31" s="168">
        <v>0</v>
      </c>
      <c r="AE31" s="180"/>
      <c r="AF31" s="9"/>
      <c r="AG31" s="10"/>
    </row>
    <row r="32" spans="1:37" ht="54.9" customHeight="1" x14ac:dyDescent="0.3">
      <c r="A32" s="224"/>
      <c r="B32" s="70" t="s">
        <v>32</v>
      </c>
      <c r="C32" s="55"/>
      <c r="D32" s="46"/>
      <c r="E32" s="45"/>
      <c r="F32" s="48"/>
      <c r="G32" s="50"/>
      <c r="H32" s="80" t="s">
        <v>33</v>
      </c>
      <c r="I32" s="81" t="s">
        <v>34</v>
      </c>
      <c r="J32" s="13">
        <v>68000000</v>
      </c>
      <c r="K32" s="13"/>
      <c r="L32" s="23">
        <f>J32-7000000</f>
        <v>61000000</v>
      </c>
      <c r="M32" s="97"/>
      <c r="N32" s="32">
        <f t="shared" si="1"/>
        <v>0</v>
      </c>
      <c r="O32" s="13">
        <v>3500000</v>
      </c>
      <c r="P32" s="13">
        <v>3500000</v>
      </c>
      <c r="Q32" s="14">
        <v>0</v>
      </c>
      <c r="R32" s="26">
        <v>0</v>
      </c>
      <c r="S32" s="163">
        <v>0</v>
      </c>
      <c r="T32" s="94"/>
      <c r="U32" s="9"/>
      <c r="V32" s="10"/>
      <c r="Z32" s="31">
        <v>0</v>
      </c>
      <c r="AA32" s="14">
        <v>3500000</v>
      </c>
      <c r="AB32" s="14">
        <v>3500000</v>
      </c>
      <c r="AC32" s="163">
        <v>0</v>
      </c>
      <c r="AD32" s="168">
        <v>0</v>
      </c>
      <c r="AE32" s="180"/>
      <c r="AF32" s="9"/>
      <c r="AG32" s="10"/>
    </row>
    <row r="33" spans="1:33" s="7" customFormat="1" ht="54.9" customHeight="1" x14ac:dyDescent="0.3">
      <c r="A33" s="224"/>
      <c r="B33" s="70" t="s">
        <v>37</v>
      </c>
      <c r="C33" s="55"/>
      <c r="D33" s="46"/>
      <c r="E33" s="45"/>
      <c r="F33" s="49"/>
      <c r="G33" s="50"/>
      <c r="H33" s="28">
        <v>2021</v>
      </c>
      <c r="I33" s="16">
        <v>2022</v>
      </c>
      <c r="J33" s="13">
        <v>34684000</v>
      </c>
      <c r="K33" s="13"/>
      <c r="L33" s="23"/>
      <c r="M33" s="97"/>
      <c r="N33" s="32">
        <f t="shared" si="1"/>
        <v>0</v>
      </c>
      <c r="O33" s="13">
        <v>0</v>
      </c>
      <c r="P33" s="13">
        <f>J33/2</f>
        <v>17342000</v>
      </c>
      <c r="Q33" s="13">
        <f>J33/2</f>
        <v>17342000</v>
      </c>
      <c r="R33" s="26">
        <v>0</v>
      </c>
      <c r="S33" s="163">
        <v>0</v>
      </c>
      <c r="T33" s="94"/>
      <c r="U33" s="9"/>
      <c r="V33" s="10"/>
      <c r="Z33" s="31">
        <v>0</v>
      </c>
      <c r="AA33" s="14">
        <v>0</v>
      </c>
      <c r="AB33" s="14">
        <v>0</v>
      </c>
      <c r="AC33" s="163">
        <v>0</v>
      </c>
      <c r="AD33" s="168">
        <v>0</v>
      </c>
      <c r="AE33" s="180"/>
      <c r="AF33" s="9"/>
      <c r="AG33" s="10"/>
    </row>
    <row r="34" spans="1:33" s="7" customFormat="1" ht="54.9" customHeight="1" x14ac:dyDescent="0.3">
      <c r="A34" s="224"/>
      <c r="B34" s="70" t="s">
        <v>42</v>
      </c>
      <c r="C34" s="66"/>
      <c r="D34" s="44"/>
      <c r="E34" s="67"/>
      <c r="F34" s="46"/>
      <c r="G34" s="50"/>
      <c r="H34" s="28">
        <v>2022</v>
      </c>
      <c r="I34" s="16">
        <v>2022</v>
      </c>
      <c r="J34" s="13">
        <v>400000</v>
      </c>
      <c r="K34" s="13"/>
      <c r="L34" s="23"/>
      <c r="M34" s="97"/>
      <c r="N34" s="32">
        <f t="shared" si="1"/>
        <v>0</v>
      </c>
      <c r="O34" s="13">
        <v>0</v>
      </c>
      <c r="P34" s="13">
        <v>0</v>
      </c>
      <c r="Q34" s="14">
        <v>400000</v>
      </c>
      <c r="R34" s="26">
        <v>0</v>
      </c>
      <c r="S34" s="163">
        <v>0</v>
      </c>
      <c r="T34" s="94"/>
      <c r="U34" s="9"/>
      <c r="V34" s="10"/>
      <c r="Z34" s="31">
        <v>0</v>
      </c>
      <c r="AA34" s="14">
        <v>0</v>
      </c>
      <c r="AB34" s="14">
        <v>0</v>
      </c>
      <c r="AC34" s="163">
        <v>0</v>
      </c>
      <c r="AD34" s="168">
        <v>0</v>
      </c>
      <c r="AE34" s="180"/>
      <c r="AF34" s="9"/>
      <c r="AG34" s="10"/>
    </row>
    <row r="35" spans="1:33" s="7" customFormat="1" ht="54.9" hidden="1" customHeight="1" thickBot="1" x14ac:dyDescent="0.35">
      <c r="A35" s="224"/>
      <c r="B35" s="143" t="s">
        <v>43</v>
      </c>
      <c r="C35" s="111" t="s">
        <v>40</v>
      </c>
      <c r="D35" s="112">
        <v>650000</v>
      </c>
      <c r="E35" s="156">
        <v>2022</v>
      </c>
      <c r="F35" s="113">
        <v>1600000</v>
      </c>
      <c r="G35" s="114"/>
      <c r="H35" s="153">
        <v>2022</v>
      </c>
      <c r="I35" s="154">
        <v>2023</v>
      </c>
      <c r="J35" s="115">
        <v>16000000</v>
      </c>
      <c r="K35" s="115"/>
      <c r="L35" s="113"/>
      <c r="M35" s="116"/>
      <c r="N35" s="117">
        <v>0</v>
      </c>
      <c r="O35" s="115">
        <v>0</v>
      </c>
      <c r="P35" s="115">
        <f>D35</f>
        <v>650000</v>
      </c>
      <c r="Q35" s="118">
        <f>F35+(J35/2)</f>
        <v>9600000</v>
      </c>
      <c r="R35" s="186">
        <f>J35/2</f>
        <v>8000000</v>
      </c>
      <c r="S35" s="119">
        <v>0</v>
      </c>
      <c r="T35" s="94"/>
      <c r="U35" s="9"/>
      <c r="V35" s="10"/>
      <c r="Z35" s="170">
        <v>0</v>
      </c>
      <c r="AA35" s="118">
        <v>0</v>
      </c>
      <c r="AB35" s="118">
        <v>0</v>
      </c>
      <c r="AC35" s="119">
        <v>0</v>
      </c>
      <c r="AD35" s="168">
        <v>8000000</v>
      </c>
      <c r="AE35" s="180"/>
      <c r="AF35" s="9"/>
      <c r="AG35" s="10"/>
    </row>
    <row r="36" spans="1:33" s="7" customFormat="1" ht="54.9" hidden="1" customHeight="1" thickTop="1" x14ac:dyDescent="0.35">
      <c r="A36" s="98"/>
      <c r="B36" s="219" t="s">
        <v>59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20"/>
      <c r="N36" s="12">
        <f t="shared" ref="N36:S36" si="2">SUM(N26:N35)</f>
        <v>15650000</v>
      </c>
      <c r="O36" s="12">
        <f t="shared" si="2"/>
        <v>74900000</v>
      </c>
      <c r="P36" s="12">
        <f t="shared" si="2"/>
        <v>150392000</v>
      </c>
      <c r="Q36" s="12">
        <f t="shared" si="2"/>
        <v>87342000</v>
      </c>
      <c r="R36" s="12">
        <f t="shared" si="2"/>
        <v>8000000</v>
      </c>
      <c r="S36" s="164">
        <f t="shared" si="2"/>
        <v>0</v>
      </c>
      <c r="T36" s="175"/>
      <c r="U36" s="9"/>
      <c r="V36" s="10"/>
      <c r="Z36" s="122">
        <f>SUM(Z26:Z35)</f>
        <v>15650000</v>
      </c>
      <c r="AA36" s="122">
        <f>SUM(AA26:AA35)</f>
        <v>84900000</v>
      </c>
      <c r="AB36" s="122">
        <f>SUM(AB26:AB35)</f>
        <v>102400000</v>
      </c>
      <c r="AC36" s="122">
        <f>SUM(AC26:AC35)</f>
        <v>25000000</v>
      </c>
      <c r="AD36" s="14">
        <v>8000000</v>
      </c>
      <c r="AE36" s="180"/>
      <c r="AF36" s="9"/>
      <c r="AG36" s="10"/>
    </row>
    <row r="37" spans="1:33" s="7" customFormat="1" ht="54.9" hidden="1" customHeight="1" x14ac:dyDescent="0.35">
      <c r="A37" s="98"/>
      <c r="B37" s="3"/>
      <c r="C37" s="8"/>
      <c r="D37" s="5"/>
      <c r="E37" s="6"/>
      <c r="F37" s="4"/>
      <c r="G37" s="4"/>
      <c r="H37" s="11"/>
      <c r="I37" s="9"/>
      <c r="J37" s="9"/>
      <c r="K37" s="9"/>
      <c r="L37" s="9"/>
      <c r="M37" s="9"/>
      <c r="N37" s="216">
        <f>SUM(N36:S36)</f>
        <v>336284000</v>
      </c>
      <c r="O37" s="217"/>
      <c r="P37" s="217"/>
      <c r="Q37" s="217"/>
      <c r="R37" s="217"/>
      <c r="S37" s="218"/>
      <c r="T37" s="20"/>
      <c r="U37" s="9"/>
      <c r="V37" s="10"/>
      <c r="Z37" s="216">
        <f>Z36+AA36+AB36+AC36</f>
        <v>227950000</v>
      </c>
      <c r="AA37" s="217"/>
      <c r="AB37" s="217"/>
      <c r="AC37" s="217"/>
      <c r="AD37" s="217"/>
      <c r="AE37" s="204"/>
      <c r="AF37" s="9"/>
      <c r="AG37" s="10"/>
    </row>
    <row r="38" spans="1:33" s="7" customFormat="1" ht="54.9" hidden="1" customHeight="1" x14ac:dyDescent="0.35">
      <c r="A38" s="130"/>
      <c r="B38" s="131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20"/>
      <c r="U38" s="9"/>
      <c r="V38" s="10"/>
      <c r="Z38" s="165"/>
      <c r="AA38" s="165"/>
      <c r="AB38" s="165"/>
      <c r="AC38" s="165"/>
      <c r="AD38" s="165"/>
      <c r="AE38" s="165"/>
      <c r="AF38" s="9"/>
      <c r="AG38" s="10"/>
    </row>
    <row r="39" spans="1:33" s="7" customFormat="1" ht="39.9" hidden="1" customHeight="1" x14ac:dyDescent="0.3">
      <c r="A39" s="98"/>
      <c r="H39" s="275" t="s">
        <v>61</v>
      </c>
      <c r="I39" s="275"/>
      <c r="J39" s="275"/>
      <c r="K39" s="275"/>
      <c r="L39" s="276"/>
      <c r="M39" s="100">
        <f>SUM(M5:M23)</f>
        <v>155300000</v>
      </c>
      <c r="N39" s="262" t="s">
        <v>63</v>
      </c>
      <c r="O39" s="263"/>
      <c r="P39" s="263"/>
      <c r="Q39" s="263"/>
      <c r="R39" s="263"/>
      <c r="S39" s="120"/>
      <c r="T39" s="99"/>
      <c r="U39" s="9"/>
      <c r="V39" s="10"/>
      <c r="Z39" s="165"/>
      <c r="AA39" s="165"/>
      <c r="AB39" s="165"/>
      <c r="AC39" s="165"/>
      <c r="AD39" s="165"/>
      <c r="AE39" s="165"/>
      <c r="AF39" s="9"/>
      <c r="AG39" s="10"/>
    </row>
    <row r="40" spans="1:33" customFormat="1" ht="39.9" hidden="1" customHeight="1" x14ac:dyDescent="0.35">
      <c r="B40" s="260" t="s">
        <v>26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1"/>
      <c r="N40" s="189">
        <f t="shared" ref="N40:S40" si="3">N24+N36</f>
        <v>51150000</v>
      </c>
      <c r="O40" s="189">
        <f t="shared" si="3"/>
        <v>321400000</v>
      </c>
      <c r="P40" s="189">
        <f t="shared" si="3"/>
        <v>549092000</v>
      </c>
      <c r="Q40" s="189">
        <f t="shared" si="3"/>
        <v>444342000</v>
      </c>
      <c r="R40" s="189">
        <f t="shared" si="3"/>
        <v>240000000</v>
      </c>
      <c r="S40" s="12">
        <f t="shared" si="3"/>
        <v>0</v>
      </c>
      <c r="T40" s="272"/>
      <c r="Z40" s="12">
        <f>Z24+Z36</f>
        <v>90150000</v>
      </c>
      <c r="AA40" s="12">
        <f>AA24+AA36</f>
        <v>653000000</v>
      </c>
      <c r="AB40" s="12">
        <f>AB24+AB36</f>
        <v>536000000</v>
      </c>
      <c r="AC40" s="12">
        <f>AC24+AC36</f>
        <v>158000000</v>
      </c>
      <c r="AD40" s="171">
        <v>393100000</v>
      </c>
      <c r="AE40" s="181"/>
    </row>
    <row r="41" spans="1:33" ht="39.9" hidden="1" customHeight="1" x14ac:dyDescent="0.3"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1"/>
      <c r="N41" s="221">
        <f>SUM(N40:R40)</f>
        <v>1605984000</v>
      </c>
      <c r="O41" s="222"/>
      <c r="P41" s="222"/>
      <c r="Q41" s="222"/>
      <c r="R41" s="222"/>
      <c r="S41" s="223"/>
      <c r="T41" s="272"/>
      <c r="U41" s="10"/>
      <c r="V41" s="10"/>
      <c r="Z41" s="273">
        <f>Z40+AA40+AB40+AC40</f>
        <v>1437150000</v>
      </c>
      <c r="AA41" s="273"/>
      <c r="AB41" s="273"/>
      <c r="AC41" s="273"/>
      <c r="AD41" s="274"/>
      <c r="AE41" s="211"/>
      <c r="AF41" s="10"/>
      <c r="AG41" s="10"/>
    </row>
    <row r="42" spans="1:33" s="146" customFormat="1" ht="15" customHeight="1" x14ac:dyDescent="0.3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88"/>
      <c r="O42" s="188"/>
      <c r="P42" s="188"/>
      <c r="Q42" s="188"/>
      <c r="R42" s="188"/>
      <c r="S42" s="188"/>
      <c r="Z42" s="166"/>
      <c r="AA42" s="166"/>
      <c r="AB42" s="166"/>
      <c r="AC42" s="166"/>
      <c r="AD42" s="166"/>
      <c r="AE42" s="166"/>
    </row>
    <row r="43" spans="1:33" ht="45" customHeight="1" x14ac:dyDescent="0.3">
      <c r="H43" s="11"/>
      <c r="I43" s="9"/>
      <c r="J43" s="9"/>
      <c r="K43" s="9"/>
      <c r="L43" s="9"/>
      <c r="M43" s="9"/>
      <c r="N43" s="9"/>
      <c r="O43" s="9"/>
      <c r="P43" s="9"/>
      <c r="Q43" s="10"/>
      <c r="R43" s="10"/>
      <c r="S43" s="10"/>
      <c r="T43" s="9"/>
      <c r="U43" s="10"/>
      <c r="V43" s="10"/>
      <c r="AF43" s="10"/>
      <c r="AG43" s="10"/>
    </row>
  </sheetData>
  <mergeCells count="51">
    <mergeCell ref="AF25:AH25"/>
    <mergeCell ref="AI25:AJ25"/>
    <mergeCell ref="T40:T41"/>
    <mergeCell ref="Z37:AD37"/>
    <mergeCell ref="Z41:AD41"/>
    <mergeCell ref="H39:L39"/>
    <mergeCell ref="B40:M41"/>
    <mergeCell ref="N39:R39"/>
    <mergeCell ref="U25:W25"/>
    <mergeCell ref="AB3:AB4"/>
    <mergeCell ref="Z25:AD25"/>
    <mergeCell ref="AD3:AD4"/>
    <mergeCell ref="H3:M3"/>
    <mergeCell ref="N3:N4"/>
    <mergeCell ref="X25:Y25"/>
    <mergeCell ref="X3:X4"/>
    <mergeCell ref="T3:T4"/>
    <mergeCell ref="S3:S4"/>
    <mergeCell ref="N25:S25"/>
    <mergeCell ref="A1:AJ1"/>
    <mergeCell ref="C24:M24"/>
    <mergeCell ref="Z2:AC2"/>
    <mergeCell ref="Z3:Z4"/>
    <mergeCell ref="AA3:AA4"/>
    <mergeCell ref="AF2:AJ2"/>
    <mergeCell ref="AF3:AF4"/>
    <mergeCell ref="AG3:AG4"/>
    <mergeCell ref="AH3:AH4"/>
    <mergeCell ref="AI3:AI4"/>
    <mergeCell ref="E3:F3"/>
    <mergeCell ref="AC3:AC4"/>
    <mergeCell ref="AJ3:AJ4"/>
    <mergeCell ref="B3:B4"/>
    <mergeCell ref="O3:O4"/>
    <mergeCell ref="U2:Y2"/>
    <mergeCell ref="Y3:Y4"/>
    <mergeCell ref="N2:R2"/>
    <mergeCell ref="W3:W4"/>
    <mergeCell ref="R3:R4"/>
    <mergeCell ref="U3:U4"/>
    <mergeCell ref="V3:V4"/>
    <mergeCell ref="N37:S37"/>
    <mergeCell ref="B36:M36"/>
    <mergeCell ref="N41:S41"/>
    <mergeCell ref="A26:A35"/>
    <mergeCell ref="A5:A23"/>
    <mergeCell ref="G3:G4"/>
    <mergeCell ref="P3:P4"/>
    <mergeCell ref="Q3:Q4"/>
    <mergeCell ref="A24:A25"/>
    <mergeCell ref="C3:D3"/>
  </mergeCells>
  <conditionalFormatting sqref="N26:S35 N6:R6 N7:S7 N8:R9 N10:S10 N16:R17 N11:R13 N14:S15">
    <cfRule type="cellIs" dxfId="9" priority="10" stopIfTrue="1" operator="equal">
      <formula>0</formula>
    </cfRule>
  </conditionalFormatting>
  <conditionalFormatting sqref="G5:G23 K5:M23 K26:M33 G26:G33">
    <cfRule type="cellIs" dxfId="8" priority="9" stopIfTrue="1" operator="greaterThan">
      <formula>0</formula>
    </cfRule>
  </conditionalFormatting>
  <conditionalFormatting sqref="G34:G35">
    <cfRule type="cellIs" dxfId="7" priority="8" stopIfTrue="1" operator="greaterThan">
      <formula>0</formula>
    </cfRule>
  </conditionalFormatting>
  <conditionalFormatting sqref="K34:M35">
    <cfRule type="cellIs" dxfId="6" priority="7" stopIfTrue="1" operator="greaterThan">
      <formula>0</formula>
    </cfRule>
  </conditionalFormatting>
  <conditionalFormatting sqref="M5:M23 M26:M35">
    <cfRule type="cellIs" dxfId="5" priority="5" stopIfTrue="1" operator="greaterThan">
      <formula>0</formula>
    </cfRule>
    <cfRule type="cellIs" dxfId="4" priority="6" stopIfTrue="1" operator="greaterThan">
      <formula>0</formula>
    </cfRule>
  </conditionalFormatting>
  <conditionalFormatting sqref="N18:R23 N5:S5 S6 S8:S9 S11:S13 S16:S23">
    <cfRule type="cellIs" dxfId="3" priority="4" stopIfTrue="1" operator="equal">
      <formula>0</formula>
    </cfRule>
  </conditionalFormatting>
  <conditionalFormatting sqref="AB5:AE23 AB26:AE35 AD24:AE24 AD36:AE36">
    <cfRule type="cellIs" dxfId="2" priority="1" stopIfTrue="1" operator="equal">
      <formula>0</formula>
    </cfRule>
  </conditionalFormatting>
  <conditionalFormatting sqref="Z5:Z37 AA24:AC24 AA36:AC36">
    <cfRule type="cellIs" dxfId="1" priority="3" stopIfTrue="1" operator="equal">
      <formula>0</formula>
    </cfRule>
  </conditionalFormatting>
  <conditionalFormatting sqref="AA5:AA23 AA26:AA35">
    <cfRule type="cellIs" dxfId="0" priority="2" stopIfTrue="1" operator="equal">
      <formula>0</formula>
    </cfRule>
  </conditionalFormatting>
  <pageMargins left="0.7" right="0.7" top="0.78740157499999996" bottom="0.78740157499999996" header="0.3" footer="0.3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Khýn Lukáš Mgr.</dc:creator>
  <cp:lastModifiedBy>Kučera Vladimír Mgr.</cp:lastModifiedBy>
  <cp:lastPrinted>2019-06-03T12:31:29Z</cp:lastPrinted>
  <dcterms:created xsi:type="dcterms:W3CDTF">2019-02-18T12:52:54Z</dcterms:created>
  <dcterms:modified xsi:type="dcterms:W3CDTF">2020-03-09T12:57:13Z</dcterms:modified>
</cp:coreProperties>
</file>