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H:\rozp 2025\přímé zadání KÚ 2025\příloha metodiky 2025\"/>
    </mc:Choice>
  </mc:AlternateContent>
  <xr:revisionPtr revIDLastSave="0" documentId="13_ncr:1_{755E0FC6-309C-47A6-AADB-17653D07138B}" xr6:coauthVersionLast="47" xr6:coauthVersionMax="47" xr10:uidLastSave="{00000000-0000-0000-0000-000000000000}"/>
  <bookViews>
    <workbookView xWindow="-120" yWindow="-120" windowWidth="29040" windowHeight="15840" xr2:uid="{00000000-000D-0000-FFFF-FFFF00000000}"/>
  </bookViews>
  <sheets>
    <sheet name="rekapitulace pro r. 2025" sheetId="1" r:id="rId1"/>
    <sheet name="List2" sheetId="2" r:id="rId2"/>
  </sheets>
  <definedNames>
    <definedName name="_xlnm._FilterDatabase" localSheetId="0" hidden="1">'rekapitulace pro r. 2025'!$A$4:$BM$143</definedName>
    <definedName name="_xlnm.Print_Titles" localSheetId="0">'rekapitulace pro r. 2025'!$A:$C,'rekapitulace pro r. 2025'!$1:$4</definedName>
    <definedName name="Z_018CDF41_8BF5_4F05_8A53_E19031C5DF43_.wvu.FilterData" localSheetId="0" hidden="1">'rekapitulace pro r. 2025'!$C$4:$BC$149</definedName>
    <definedName name="Z_01C4A12D_706F_4B95_A147_3F76A993097D_.wvu.FilterData" localSheetId="0" hidden="1">'rekapitulace pro r. 2025'!$C$4:$BC$149</definedName>
    <definedName name="Z_01C4A12D_706F_4B95_A147_3F76A993097D_.wvu.PrintTitles" localSheetId="0" hidden="1">'rekapitulace pro r. 2025'!$A:$B,'rekapitulace pro r. 2025'!$1:$4</definedName>
    <definedName name="Z_01D60DC3_83D1_477F_8CB2_FBED2B4E102A_.wvu.FilterData" localSheetId="0" hidden="1">'rekapitulace pro r. 2025'!$A$2:$BK$146</definedName>
    <definedName name="Z_0263CF08_90AC_4AC9_862E_CEFB145CFCA9_.wvu.FilterData" localSheetId="0" hidden="1">'rekapitulace pro r. 2025'!$A$2:$BK$146</definedName>
    <definedName name="Z_02919911_0D79_41BC_AEA7_B810DB1A0719_.wvu.FilterData" localSheetId="0" hidden="1">'rekapitulace pro r. 2025'!$C$4:$BC$149</definedName>
    <definedName name="Z_02D89CA2_16DE_400D_A339_4442AE86F9A6_.wvu.FilterData" localSheetId="0" hidden="1">'rekapitulace pro r. 2025'!$C$4:$BK$146</definedName>
    <definedName name="Z_04917EA0_AEB4_44DB_A74D_B68FB737E1D8_.wvu.Cols" localSheetId="0" hidden="1">'rekapitulace pro r. 2025'!#REF!</definedName>
    <definedName name="Z_04917EA0_AEB4_44DB_A74D_B68FB737E1D8_.wvu.FilterData" localSheetId="0" hidden="1">'rekapitulace pro r. 2025'!$C$4:$BC$149</definedName>
    <definedName name="Z_04917EA0_AEB4_44DB_A74D_B68FB737E1D8_.wvu.PrintTitles" localSheetId="0" hidden="1">'rekapitulace pro r. 2025'!$A:$B,'rekapitulace pro r. 2025'!$1:$4</definedName>
    <definedName name="Z_05056D1E_E784_44B1_95DD_7D9ACE12BE99_.wvu.FilterData" localSheetId="0" hidden="1">'rekapitulace pro r. 2025'!$C$4:$BC$149</definedName>
    <definedName name="Z_05F0BC68_3DDE_463D_914F_583D7DB602BE_.wvu.FilterData" localSheetId="0" hidden="1">'rekapitulace pro r. 2025'!$C$4:$BC$149</definedName>
    <definedName name="Z_06B402C9_9105_422B_8D6D_D165EFDEE295_.wvu.FilterData" localSheetId="0" hidden="1">'rekapitulace pro r. 2025'!$D$4:$BB$59</definedName>
    <definedName name="Z_06D07A6C_4557_4681_9372_C7ABE0668183_.wvu.FilterData" localSheetId="0" hidden="1">'rekapitulace pro r. 2025'!$C$4:$BC$149</definedName>
    <definedName name="Z_08186933_C902_40BE_9871_86E57F793319_.wvu.FilterData" localSheetId="0" hidden="1">'rekapitulace pro r. 2025'!#REF!</definedName>
    <definedName name="Z_08EC96BE_0301_4E1C_A285_38B505C30BFC_.wvu.FilterData" localSheetId="0" hidden="1">'rekapitulace pro r. 2025'!$C$4:$BC$149</definedName>
    <definedName name="Z_091C2710_9D43_4CC0_8951_292E4C63D963_.wvu.FilterData" localSheetId="0" hidden="1">'rekapitulace pro r. 2025'!$D$4:$BB$59</definedName>
    <definedName name="Z_09627F9B_D160_4647_83E7_E5CD157CA38B_.wvu.FilterData" localSheetId="0" hidden="1">'rekapitulace pro r. 2025'!$D$4:$BB$59</definedName>
    <definedName name="Z_0994D55C_2318_4611_83FA_B9F6BDDA3C95_.wvu.FilterData" localSheetId="0" hidden="1">'rekapitulace pro r. 2025'!$C$4:$BC$149</definedName>
    <definedName name="Z_09C7A04F_FAAE_4835_95EE_C7A01AAED2F0_.wvu.FilterData" localSheetId="0" hidden="1">'rekapitulace pro r. 2025'!$C$4:$BC$149</definedName>
    <definedName name="Z_0A9CD427_6C5C_4397_89AB_6E72778A4EC6_.wvu.FilterData" localSheetId="0" hidden="1">'rekapitulace pro r. 2025'!$C$4:$BC$149</definedName>
    <definedName name="Z_0AA30656_BB9F_46DC_90BB_5FC8BFD0B584_.wvu.FilterData" localSheetId="0" hidden="1">'rekapitulace pro r. 2025'!$C$4:$BK$146</definedName>
    <definedName name="Z_0B16428C_386D_454F_B89B_F8C4E36EB4E3_.wvu.FilterData" localSheetId="0" hidden="1">'rekapitulace pro r. 2025'!$C$4:$BC$149</definedName>
    <definedName name="Z_0B96E24D_B6C1_4EBE_A0B1_F83E680D491E_.wvu.FilterData" localSheetId="0" hidden="1">'rekapitulace pro r. 2025'!$C$4:$BC$149</definedName>
    <definedName name="Z_0B96E24D_B6C1_4EBE_A0B1_F83E680D491E_.wvu.PrintTitles" localSheetId="0" hidden="1">'rekapitulace pro r. 2025'!$A:$B,'rekapitulace pro r. 2025'!$1:$4</definedName>
    <definedName name="Z_0B9E6F6A_CF05_45C0_BAA6_742E3096FAD4_.wvu.FilterData" localSheetId="0" hidden="1">'rekapitulace pro r. 2025'!$AE$4:$AK$53</definedName>
    <definedName name="Z_0BAE814C_225A_4536_9E92_2B3147A8A2D1_.wvu.FilterData" localSheetId="0" hidden="1">'rekapitulace pro r. 2025'!$C$4:$BC$149</definedName>
    <definedName name="Z_0BE8C9EF_4672_4BFC_8A60_BB125278CD76_.wvu.FilterData" localSheetId="0" hidden="1">'rekapitulace pro r. 2025'!$C$4:$BC$149</definedName>
    <definedName name="Z_0C39F45F_FB79_43F0_8331_5336564F8B52_.wvu.FilterData" localSheetId="0" hidden="1">'rekapitulace pro r. 2025'!$BK$4:$BK$142</definedName>
    <definedName name="Z_0CA61946_4E50_482E_B336_4B9185F38B56_.wvu.FilterData" localSheetId="0" hidden="1">'rekapitulace pro r. 2025'!$D$4:$BB$59</definedName>
    <definedName name="Z_0CA88B16_49A7_424B_A86A_3C155BF07810_.wvu.FilterData" localSheetId="0" hidden="1">'rekapitulace pro r. 2025'!$C$4:$BC$149</definedName>
    <definedName name="Z_0EBB2CCB_74B5_45B9_811C_B5C0652408F9_.wvu.FilterData" localSheetId="0" hidden="1">'rekapitulace pro r. 2025'!$BB$4:$BK$146</definedName>
    <definedName name="Z_0ECB3CFE_094A_49D4_BDE6_3EF8D7D8F9EF_.wvu.FilterData" localSheetId="0" hidden="1">'rekapitulace pro r. 2025'!$C$4:$BC$149</definedName>
    <definedName name="Z_0F384C6F_BA0B_4E61_ACD4_0478EFB56E4A_.wvu.FilterData" localSheetId="0" hidden="1">'rekapitulace pro r. 2025'!$C$4:$BC$149</definedName>
    <definedName name="Z_0F68A1E9_1DA2_4488_A2CA_6DAC49F83149_.wvu.FilterData" localSheetId="0" hidden="1">'rekapitulace pro r. 2025'!$C$4:$BC$149</definedName>
    <definedName name="Z_0FCB1660_5CDA_4FFE_87C1_3B6F25887A6E_.wvu.FilterData" localSheetId="0" hidden="1">'rekapitulace pro r. 2025'!$C$4:$BK$146</definedName>
    <definedName name="Z_100E179C_94E4_470C_BA2F_9499AAB8E66B_.wvu.FilterData" localSheetId="0" hidden="1">'rekapitulace pro r. 2025'!$C$4:$BC$149</definedName>
    <definedName name="Z_10657BC4_AD41_4556_A26B_79FA5813EA2F_.wvu.FilterData" localSheetId="0" hidden="1">'rekapitulace pro r. 2025'!$AE$4:$AK$53</definedName>
    <definedName name="Z_106E3A2E_2A0E_4B73_87DA_2294B7C87FDF_.wvu.FilterData" localSheetId="0" hidden="1">'rekapitulace pro r. 2025'!$A$4:$BM$143</definedName>
    <definedName name="Z_10DCC889_C5C3_4EAB_83AD_A0BC77F88640_.wvu.FilterData" localSheetId="0" hidden="1">'rekapitulace pro r. 2025'!$C$4:$BB$144</definedName>
    <definedName name="Z_112DA544_A215_4EFE_884B_DEC710DA7C5F_.wvu.FilterData" localSheetId="0" hidden="1">'rekapitulace pro r. 2025'!$C$4:$BC$149</definedName>
    <definedName name="Z_119758CD_D67A_41EF_A869_9FB76D91FA88_.wvu.FilterData" localSheetId="0" hidden="1">'rekapitulace pro r. 2025'!$BB$4:$BK$146</definedName>
    <definedName name="Z_11E60CD9_B724_41EB_AB56_F436C4C98D7D_.wvu.FilterData" localSheetId="0" hidden="1">'rekapitulace pro r. 2025'!$A$4:$BM$143</definedName>
    <definedName name="Z_11EAC397_7379_46D4_A737_65045D849342_.wvu.FilterData" localSheetId="0" hidden="1">'rekapitulace pro r. 2025'!$D$4:$BB$59</definedName>
    <definedName name="Z_129824F0_D75C_44E5_8034_CC240B04F0B9_.wvu.FilterData" localSheetId="0" hidden="1">'rekapitulace pro r. 2025'!$C$4:$BC$149</definedName>
    <definedName name="Z_12E030AF_7416_4686_AC84_77C1E201C064_.wvu.FilterData" localSheetId="0" hidden="1">'rekapitulace pro r. 2025'!$BB$4:$BK$146</definedName>
    <definedName name="Z_133AECD7_1DF0_49B2_A09E_DF0212DB42FC_.wvu.FilterData" localSheetId="0" hidden="1">'rekapitulace pro r. 2025'!$C$4:$BC$149</definedName>
    <definedName name="Z_1405EBAA_26F5_4C92_8380_D0BC68577227_.wvu.FilterData" localSheetId="0" hidden="1">'rekapitulace pro r. 2025'!$B$4:$F$146</definedName>
    <definedName name="Z_14D20862_3FF1_4450_8BDD_F6EC46AB4B12_.wvu.FilterData" localSheetId="0" hidden="1">'rekapitulace pro r. 2025'!$BB$4:$BK$146</definedName>
    <definedName name="Z_14D8FF62_525E_4978_98CD_831EA9719D24_.wvu.FilterData" localSheetId="0" hidden="1">'rekapitulace pro r. 2025'!$AE$4:$AK$53</definedName>
    <definedName name="Z_158D8719_D4AE_4469_B405_0B2D5D01B76F_.wvu.FilterData" localSheetId="0" hidden="1">'rekapitulace pro r. 2025'!$C$4:$BC$149</definedName>
    <definedName name="Z_15F6C5A4_D833_46E5_8DEA_EB4990407C22_.wvu.FilterData" localSheetId="0" hidden="1">'rekapitulace pro r. 2025'!$C$4:$BC$149</definedName>
    <definedName name="Z_160AC621_16C0_4725_A7E9_89F1D1913675_.wvu.FilterData" localSheetId="0" hidden="1">'rekapitulace pro r. 2025'!$C$4:$BC$149</definedName>
    <definedName name="Z_165AEAEA_F0B9_4133_98D7_26465254569C_.wvu.FilterData" localSheetId="0" hidden="1">'rekapitulace pro r. 2025'!$AE$4:$AK$53</definedName>
    <definedName name="Z_16DB2E8F_7946_413F_BECA_E1FF4EE2399D_.wvu.FilterData" localSheetId="0" hidden="1">'rekapitulace pro r. 2025'!$BB$4:$BK$146</definedName>
    <definedName name="Z_16EF8801_6C34_4C26_A153_AFA26942E4AA_.wvu.FilterData" localSheetId="0" hidden="1">'rekapitulace pro r. 2025'!$C$4:$BC$149</definedName>
    <definedName name="Z_1793761A_18B2_44E1_B2DA_A8A7F961ED91_.wvu.FilterData" localSheetId="0" hidden="1">'rekapitulace pro r. 2025'!$C$4:$BC$149</definedName>
    <definedName name="Z_187CC08D_4608_4D8A_85FE_4E52F75BF75F_.wvu.FilterData" localSheetId="0" hidden="1">'rekapitulace pro r. 2025'!$AE$4:$AK$53</definedName>
    <definedName name="Z_195FBC4F_F93F_43D4_AEBE_0EE906C5F4FB_.wvu.FilterData" localSheetId="0" hidden="1">'rekapitulace pro r. 2025'!$BB$4:$BK$146</definedName>
    <definedName name="Z_1A475279_DC7D_415C_AC08_9C0DE8207D1E_.wvu.FilterData" localSheetId="0" hidden="1">'rekapitulace pro r. 2025'!$A$4:$BM$143</definedName>
    <definedName name="Z_1A9CE45C_8889_4E6A_A512_E9FC5C58BEED_.wvu.FilterData" localSheetId="0" hidden="1">'rekapitulace pro r. 2025'!$C$4:$BC$149</definedName>
    <definedName name="Z_1B908FCB_5FF9_441A_A4D4_36852E0539B3_.wvu.FilterData" localSheetId="0" hidden="1">'rekapitulace pro r. 2025'!$D$4:$BB$59</definedName>
    <definedName name="Z_1C03BE40_9EFF_45BD_96A2_56642F0E89DE_.wvu.FilterData" localSheetId="0" hidden="1">'rekapitulace pro r. 2025'!$C$4:$BC$149</definedName>
    <definedName name="Z_1C0533D5_1602_4D91_8ACD_D5A94ACF40DD_.wvu.FilterData" localSheetId="0" hidden="1">'rekapitulace pro r. 2025'!$BB$4:$BK$146</definedName>
    <definedName name="Z_1C21B521_5D5A_4EE0_A6E6_560C1B1C97F1_.wvu.FilterData" localSheetId="0" hidden="1">'rekapitulace pro r. 2025'!$C$4:$BC$149</definedName>
    <definedName name="Z_1C777DBE_537F_4819_8CD4_166C0CE9A684_.wvu.FilterData" localSheetId="0" hidden="1">'rekapitulace pro r. 2025'!$C$4:$BC$149</definedName>
    <definedName name="Z_1D888E37_2224_47B8_BBCA_8AE3DB477E24_.wvu.FilterData" localSheetId="0" hidden="1">'rekapitulace pro r. 2025'!$AU$4:$BB$59</definedName>
    <definedName name="Z_1E4E2307_1ABD_4DB5_904D_A1B06917412B_.wvu.FilterData" localSheetId="0" hidden="1">'rekapitulace pro r. 2025'!$C$4:$BC$149</definedName>
    <definedName name="Z_1E7F5A14_4CBC_49A0_984A_99766FE79B1D_.wvu.FilterData" localSheetId="0" hidden="1">'rekapitulace pro r. 2025'!$AE$4:$AK$53</definedName>
    <definedName name="Z_1E8CF625_8765_44B1_BFAF_CFFD5CB11BA0_.wvu.FilterData" localSheetId="0" hidden="1">'rekapitulace pro r. 2025'!$C$4:$BC$149</definedName>
    <definedName name="Z_1F087C27_0B44_44A4_A0F7_68DD48B6BAAA_.wvu.FilterData" localSheetId="0" hidden="1">'rekapitulace pro r. 2025'!#REF!</definedName>
    <definedName name="Z_1FD040D7_D6BF_4FFC_81A3_9314CAD9C0FF_.wvu.FilterData" localSheetId="0" hidden="1">'rekapitulace pro r. 2025'!$BB$4:$BK$146</definedName>
    <definedName name="Z_21FB03B5_FEC1_457E_9D5D_AEAF28571CD0_.wvu.Cols" localSheetId="0" hidden="1">'rekapitulace pro r. 2025'!#REF!,'rekapitulace pro r. 2025'!#REF!</definedName>
    <definedName name="Z_21FB03B5_FEC1_457E_9D5D_AEAF28571CD0_.wvu.FilterData" localSheetId="0" hidden="1">'rekapitulace pro r. 2025'!$BB$4:$BK$146</definedName>
    <definedName name="Z_21FB03B5_FEC1_457E_9D5D_AEAF28571CD0_.wvu.PrintTitles" localSheetId="0" hidden="1">'rekapitulace pro r. 2025'!$A:$C,'rekapitulace pro r. 2025'!$1:$4</definedName>
    <definedName name="Z_2255BD0F_0F55_423C_9F5D_F6576563FD7F_.wvu.FilterData" localSheetId="0" hidden="1">'rekapitulace pro r. 2025'!$C$4:$BC$149</definedName>
    <definedName name="Z_22789203_99C9_4695_A00F_8332CF9F77C6_.wvu.FilterData" localSheetId="0" hidden="1">'rekapitulace pro r. 2025'!$A$3:$BB$144</definedName>
    <definedName name="Z_2295268F_4678_43D2_86DE_92B0543531F9_.wvu.FilterData" localSheetId="0" hidden="1">'rekapitulace pro r. 2025'!$A$2:$BK$146</definedName>
    <definedName name="Z_22E8D445_2EDB_493A_90D2_CEECA8A7A97F_.wvu.FilterData" localSheetId="0" hidden="1">'rekapitulace pro r. 2025'!$C$4:$BC$149</definedName>
    <definedName name="Z_237177CB_A85E_4683_89C5_674D9AA39604_.wvu.FilterData" localSheetId="0" hidden="1">'rekapitulace pro r. 2025'!$C$4:$BK$146</definedName>
    <definedName name="Z_23BBB89C_820B_482C_B532_49620385680A_.wvu.FilterData" localSheetId="0" hidden="1">'rekapitulace pro r. 2025'!$D$4:$BB$59</definedName>
    <definedName name="Z_2400B340_2F1D_471E_9859_75AE6811B019_.wvu.FilterData" localSheetId="0" hidden="1">'rekapitulace pro r. 2025'!$A$3:$BB$144</definedName>
    <definedName name="Z_241A59DC_B26F_42A7_BB9A_650217BC886F_.wvu.FilterData" localSheetId="0" hidden="1">'rekapitulace pro r. 2025'!$A$4:$BM$143</definedName>
    <definedName name="Z_25122FFC_D519_4B1B_B89F_446962827DD2_.wvu.FilterData" localSheetId="0" hidden="1">'rekapitulace pro r. 2025'!$A$2:$BK$146</definedName>
    <definedName name="Z_2611B2AB_C569_4736_A024_6DD9FBBB09D2_.wvu.FilterData" localSheetId="0" hidden="1">'rekapitulace pro r. 2025'!$A$2:$BK$146</definedName>
    <definedName name="Z_27357159_C99A_44C2_BCBD_2D5E22A10370_.wvu.FilterData" localSheetId="0" hidden="1">'rekapitulace pro r. 2025'!#REF!</definedName>
    <definedName name="Z_2776AC98_826F_41C6_9729_7CA0A644B43C_.wvu.FilterData" localSheetId="0" hidden="1">'rekapitulace pro r. 2025'!$C$4:$BC$149</definedName>
    <definedName name="Z_2A18B762_C948_42AD_A122_934266EC8D05_.wvu.FilterData" localSheetId="0" hidden="1">'rekapitulace pro r. 2025'!$BB$4:$BK$146</definedName>
    <definedName name="Z_2A3F304A_83F5_453D_87BE_A20404E3555C_.wvu.FilterData" localSheetId="0" hidden="1">'rekapitulace pro r. 2025'!$D$4:$BB$59</definedName>
    <definedName name="Z_2A647F16_69EB_4013_BB63_5501D82DF4B0_.wvu.FilterData" localSheetId="0" hidden="1">'rekapitulace pro r. 2025'!$D$4:$BB$59</definedName>
    <definedName name="Z_2AC9A2E3_C899_4A1D_ABF4_C801E0A5BD28_.wvu.FilterData" localSheetId="0" hidden="1">'rekapitulace pro r. 2025'!$BB$4:$BK$146</definedName>
    <definedName name="Z_2B5C2893_4DA6_4FC6_ABBC_704DE65A7F43_.wvu.FilterData" localSheetId="0" hidden="1">'rekapitulace pro r. 2025'!$AE$4:$AK$53</definedName>
    <definedName name="Z_2CC8A769_162D_4B25_ACCA_C778E91165CC_.wvu.FilterData" localSheetId="0" hidden="1">'rekapitulace pro r. 2025'!$AE$4:$AK$53</definedName>
    <definedName name="Z_2E4A082B_1A54_42DD_85B0_4036733C2604_.wvu.FilterData" localSheetId="0" hidden="1">'rekapitulace pro r. 2025'!$C$4:$BC$149</definedName>
    <definedName name="Z_2E9692D7_5C04_4F05_A386_6A580B5760EF_.wvu.FilterData" localSheetId="0" hidden="1">'rekapitulace pro r. 2025'!$AE$4:$AK$53</definedName>
    <definedName name="Z_2EA31DBD_F9C6_4A8A_A568_338DB3E4DFC4_.wvu.FilterData" localSheetId="0" hidden="1">'rekapitulace pro r. 2025'!$C$4:$BC$149</definedName>
    <definedName name="Z_2EA6944A_8F5D_4E09_814F_20911BFD6BA5_.wvu.FilterData" localSheetId="0" hidden="1">'rekapitulace pro r. 2025'!$C$4:$BC$149</definedName>
    <definedName name="Z_2F51B727_8D5C_44D8_9B75_3C83998B0975_.wvu.FilterData" localSheetId="0" hidden="1">'rekapitulace pro r. 2025'!$C$4:$BC$149</definedName>
    <definedName name="Z_2FAEDC79_3615_4DAC_B17E_CCF77D96B390_.wvu.FilterData" localSheetId="0" hidden="1">'rekapitulace pro r. 2025'!$D$4:$BB$59</definedName>
    <definedName name="Z_2FEAB33B_B029_41ED_85A4_66ECF7C1D33D_.wvu.FilterData" localSheetId="0" hidden="1">'rekapitulace pro r. 2025'!$A$2:$BK$146</definedName>
    <definedName name="Z_3005AD01_50B0_466A_BB28_B67FCE5FEDDF_.wvu.FilterData" localSheetId="0" hidden="1">'rekapitulace pro r. 2025'!$D$4:$BB$59</definedName>
    <definedName name="Z_30A7845E_60EC_4B6F_97E5_D3ACA7DA1894_.wvu.FilterData" localSheetId="0" hidden="1">'rekapitulace pro r. 2025'!$C$4:$BC$149</definedName>
    <definedName name="Z_30CA3C66_E84D_4898_B1CD_3A8491E536D3_.wvu.FilterData" localSheetId="0" hidden="1">'rekapitulace pro r. 2025'!$A$2:$BK$146</definedName>
    <definedName name="Z_312F7E45_D68B_4977_8006_5517A7A59274_.wvu.FilterData" localSheetId="0" hidden="1">'rekapitulace pro r. 2025'!$D$4:$BB$59</definedName>
    <definedName name="Z_31D3E9BC_2F52_4FB4_8C5B_8D464731B885_.wvu.FilterData" localSheetId="0" hidden="1">'rekapitulace pro r. 2025'!$C$4:$BC$149</definedName>
    <definedName name="Z_31FC6F4E_6E92_4B4F_A2EC_8F8BD1DFB673_.wvu.FilterData" localSheetId="0" hidden="1">'rekapitulace pro r. 2025'!$C$4:$BC$149</definedName>
    <definedName name="Z_330059B2_AB90_466F_AEDB_024100CC3C57_.wvu.FilterData" localSheetId="0" hidden="1">'rekapitulace pro r. 2025'!$C$4:$BC$149</definedName>
    <definedName name="Z_3359BE2D_187C_4025_97F0_53A294BFA137_.wvu.FilterData" localSheetId="0" hidden="1">'rekapitulace pro r. 2025'!$AE$4:$AK$53</definedName>
    <definedName name="Z_3434B011_0B76_4DCF_B560_F288425F2D7F_.wvu.FilterData" localSheetId="0" hidden="1">'rekapitulace pro r. 2025'!$C$4:$BK$146</definedName>
    <definedName name="Z_34494158_2DEE_4769_AB68_9178DDC01C4E_.wvu.FilterData" localSheetId="0" hidden="1">'rekapitulace pro r. 2025'!$C$4:$BC$149</definedName>
    <definedName name="Z_355B178D_F869_49BB_BEB4_7862498DEDA7_.wvu.FilterData" localSheetId="0" hidden="1">'rekapitulace pro r. 2025'!$AE$4:$AK$53</definedName>
    <definedName name="Z_35BF5C28_ACDA_472B_BED3_B6ECA9D1FA0D_.wvu.FilterData" localSheetId="0" hidden="1">'rekapitulace pro r. 2025'!$A$3:$BB$144</definedName>
    <definedName name="Z_35FC15D7_0F7A_40FE_BD58_EB245B566063_.wvu.FilterData" localSheetId="0" hidden="1">'rekapitulace pro r. 2025'!$AE$4:$AK$53</definedName>
    <definedName name="Z_36FC2D5A_3DC3_41C4_A155_F653962683D1_.wvu.FilterData" localSheetId="0" hidden="1">'rekapitulace pro r. 2025'!$AE$4:$AK$53</definedName>
    <definedName name="Z_3780907F_7894_438A_B65A_37E12F6B40C2_.wvu.FilterData" localSheetId="0" hidden="1">'rekapitulace pro r. 2025'!#REF!</definedName>
    <definedName name="Z_379D64B4_81BB_4400_8E26_074F7B842AC9_.wvu.FilterData" localSheetId="0" hidden="1">'rekapitulace pro r. 2025'!$C$4:$BC$149</definedName>
    <definedName name="Z_37B293EF_FDDE_4CB4_BEDA_7984A01B8741_.wvu.FilterData" localSheetId="0" hidden="1">'rekapitulace pro r. 2025'!$A$4:$BM$143</definedName>
    <definedName name="Z_37ED6B61_F95E_4E9E_947E_B1C74B95896A_.wvu.FilterData" localSheetId="0" hidden="1">'rekapitulace pro r. 2025'!#REF!</definedName>
    <definedName name="Z_38F882F4_709A_4DD5_B8A3_8F997404F18B_.wvu.FilterData" localSheetId="0" hidden="1">'rekapitulace pro r. 2025'!$A$2:$BK$146</definedName>
    <definedName name="Z_390C976B_AD36_40E2_934E_CEAFEBD16EA3_.wvu.FilterData" localSheetId="0" hidden="1">'rekapitulace pro r. 2025'!$B$4:$F$146</definedName>
    <definedName name="Z_390F541D_9588_408D_8A02_7C8962D674DD_.wvu.FilterData" localSheetId="0" hidden="1">'rekapitulace pro r. 2025'!$C$4:$BC$149</definedName>
    <definedName name="Z_3916117C_DFE4_4654_9A43_6674AD7AE94D_.wvu.FilterData" localSheetId="0" hidden="1">'rekapitulace pro r. 2025'!$C$4:$BC$149</definedName>
    <definedName name="Z_3927D39A_5FDB_4942_90F1_1E3FC9AA2C4F_.wvu.FilterData" localSheetId="0" hidden="1">'rekapitulace pro r. 2025'!$C$4:$BC$149</definedName>
    <definedName name="Z_39F7425F_FAA1_4D41_B860_A2B566309CBE_.wvu.FilterData" localSheetId="0" hidden="1">'rekapitulace pro r. 2025'!$C$4:$BC$149</definedName>
    <definedName name="Z_3A69DCF3_C02E_424D_8CB3_518AE7C65A6A_.wvu.FilterData" localSheetId="0" hidden="1">'rekapitulace pro r. 2025'!$B$4:$F$146</definedName>
    <definedName name="Z_3A705DE6_BBF9_4402_8F24_9AF1D7BFA1C2_.wvu.FilterData" localSheetId="0" hidden="1">'rekapitulace pro r. 2025'!$C$4:$BC$149</definedName>
    <definedName name="Z_3A86E324_B99D_4445_BBE6_D3D07F99DC3F_.wvu.FilterData" localSheetId="0" hidden="1">'rekapitulace pro r. 2025'!$C$4:$BC$149</definedName>
    <definedName name="Z_3D139D5F_E81C_49AC_B722_61A6B21833C7_.wvu.FilterData" localSheetId="0" hidden="1">'rekapitulace pro r. 2025'!$C$4:$BK$149</definedName>
    <definedName name="Z_3D139D5F_E81C_49AC_B722_61A6B21833C7_.wvu.PrintTitles" localSheetId="0" hidden="1">'rekapitulace pro r. 2025'!$A:$B,'rekapitulace pro r. 2025'!$3:$3</definedName>
    <definedName name="Z_3D360033_E444_4AF0_AD51_9FB8B60D33CE_.wvu.FilterData" localSheetId="0" hidden="1">'rekapitulace pro r. 2025'!$C$4:$BC$149</definedName>
    <definedName name="Z_3E48A9B0_E73B_49EB_B9BD_417C9FFFFDB4_.wvu.FilterData" localSheetId="0" hidden="1">'rekapitulace pro r. 2025'!$AE$4:$AK$53</definedName>
    <definedName name="Z_3E49EB04_6A76_412D_84D9_29DFEB50478D_.wvu.FilterData" localSheetId="0" hidden="1">'rekapitulace pro r. 2025'!$A$3:$BB$144</definedName>
    <definedName name="Z_3F46BA2B_EBEE_4318_8413_D232EF55F36A_.wvu.FilterData" localSheetId="0" hidden="1">'rekapitulace pro r. 2025'!$A$3:$BB$144</definedName>
    <definedName name="Z_3F89C461_8222_4C6E_BE2F_9AB1E7684CE3_.wvu.FilterData" localSheetId="0" hidden="1">'rekapitulace pro r. 2025'!$AE$4:$AK$53</definedName>
    <definedName name="Z_4019AE35_A7BE_4108_AB49_2F6CEBA7597E_.wvu.FilterData" localSheetId="0" hidden="1">'rekapitulace pro r. 2025'!$A$2:$BK$146</definedName>
    <definedName name="Z_40ED7790_9888_4A2E_AC76_6D113C0E12BD_.wvu.FilterData" localSheetId="0" hidden="1">'rekapitulace pro r. 2025'!$A$2:$BK$146</definedName>
    <definedName name="Z_41744778_C1A4_4E57_B24A_AC17104B4CAE_.wvu.FilterData" localSheetId="0" hidden="1">'rekapitulace pro r. 2025'!$C$4:$BC$149</definedName>
    <definedName name="Z_41AD01F5_BF21_468F_AEB0_D22342DBB85C_.wvu.FilterData" localSheetId="0" hidden="1">'rekapitulace pro r. 2025'!#REF!</definedName>
    <definedName name="Z_42FEF8C6_A59E_4061_9FBC_7FE6826AD248_.wvu.FilterData" localSheetId="0" hidden="1">'rekapitulace pro r. 2025'!#REF!</definedName>
    <definedName name="Z_436CD97A_629D_4BCC_8013_CC46F264F9E7_.wvu.FilterData" localSheetId="0" hidden="1">'rekapitulace pro r. 2025'!$C$4:$BC$149</definedName>
    <definedName name="Z_44026EFB_A197_4C2C_A46D_B6C784324561_.wvu.FilterData" localSheetId="0" hidden="1">'rekapitulace pro r. 2025'!$C$4:$BC$149</definedName>
    <definedName name="Z_44035AE1_4BE3_45A2_9CB0_7974DF1EDB0A_.wvu.FilterData" localSheetId="0" hidden="1">'rekapitulace pro r. 2025'!$A$2:$BK$146</definedName>
    <definedName name="Z_448E87E9_4CD2_431E_B406_89508FB01FD0_.wvu.FilterData" localSheetId="0" hidden="1">'rekapitulace pro r. 2025'!$C$4:$BC$149</definedName>
    <definedName name="Z_44D5B60F_4368_4F39_BFFE_7971CCF9B30C_.wvu.FilterData" localSheetId="0" hidden="1">'rekapitulace pro r. 2025'!$C$4:$BC$149</definedName>
    <definedName name="Z_4640BF18_D61F_4FEC_BE31_0F965A22A879_.wvu.FilterData" localSheetId="0" hidden="1">'rekapitulace pro r. 2025'!$A$4:$BK$143</definedName>
    <definedName name="Z_46447683_7279_4567_A93A_EB947FA007B3_.wvu.FilterData" localSheetId="0" hidden="1">'rekapitulace pro r. 2025'!$C$4:$BC$149</definedName>
    <definedName name="Z_47487403_3868_4813_9C9E_3F29CDE60BC1_.wvu.FilterData" localSheetId="0" hidden="1">'rekapitulace pro r. 2025'!$C$4:$BC$149</definedName>
    <definedName name="Z_47826D25_D4AA_45FA_94E5_8C6DD5C5D1A3_.wvu.FilterData" localSheetId="0" hidden="1">'rekapitulace pro r. 2025'!$C$4:$BC$149</definedName>
    <definedName name="Z_490BB5F1_5D0F_426B_BD4E_A39ECCEFD75C_.wvu.FilterData" localSheetId="0" hidden="1">'rekapitulace pro r. 2025'!$A$2:$BK$146</definedName>
    <definedName name="Z_496666BB_D10D_4FE4_BA78_48C88B2EF9B2_.wvu.FilterData" localSheetId="0" hidden="1">'rekapitulace pro r. 2025'!#REF!</definedName>
    <definedName name="Z_49AE26CE_6F35_47EC_8F48_98A259F9E256_.wvu.FilterData" localSheetId="0" hidden="1">'rekapitulace pro r. 2025'!$BK$4:$BK$142</definedName>
    <definedName name="Z_49AF6C69_21DE_44AE_B884_35DF855A3716_.wvu.FilterData" localSheetId="0" hidden="1">'rekapitulace pro r. 2025'!$C$4:$BC$149</definedName>
    <definedName name="Z_4A86A4FA_DC8D_4FD2_8C3B_018CD4F07563_.wvu.FilterData" localSheetId="0" hidden="1">'rekapitulace pro r. 2025'!$D$4:$BB$59</definedName>
    <definedName name="Z_4A8B8B49_BB4C_4B45_82AF_24300EDD92DA_.wvu.FilterData" localSheetId="0" hidden="1">'rekapitulace pro r. 2025'!$A$2:$BK$146</definedName>
    <definedName name="Z_4A8CC925_39F2_4B02_B81C_34B256A50976_.wvu.FilterData" localSheetId="0" hidden="1">'rekapitulace pro r. 2025'!$D$4:$BB$59</definedName>
    <definedName name="Z_4AC42615_0642_43E8_808A_0B2A890276FD_.wvu.FilterData" localSheetId="0" hidden="1">'rekapitulace pro r. 2025'!$D$4:$BB$59</definedName>
    <definedName name="Z_4B50DC90_1A2A_4AA3_BD4E_1AB8534A0372_.wvu.FilterData" localSheetId="0" hidden="1">'rekapitulace pro r. 2025'!$C$4:$BC$149</definedName>
    <definedName name="Z_4B796FB2_3D62_4532_B5BA_9458A7B00A88_.wvu.FilterData" localSheetId="0" hidden="1">'rekapitulace pro r. 2025'!$AE$4:$AK$53</definedName>
    <definedName name="Z_4C618CB9_E806_46EC_B193_75A97363420F_.wvu.FilterData" localSheetId="0" hidden="1">'rekapitulace pro r. 2025'!$B$4:$F$146</definedName>
    <definedName name="Z_4C94959A_95ED_4E0C_99E8_2B0F278A44BC_.wvu.FilterData" localSheetId="0" hidden="1">'rekapitulace pro r. 2025'!$D$4:$BB$146</definedName>
    <definedName name="Z_4CC238E9_3E98_4254_B92D_DACDB5AF1FB9_.wvu.FilterData" localSheetId="0" hidden="1">'rekapitulace pro r. 2025'!$C$4:$BC$149</definedName>
    <definedName name="Z_4DEB126B_998F_4352_A390_CAA3D3503071_.wvu.FilterData" localSheetId="0" hidden="1">'rekapitulace pro r. 2025'!$A$4:$BM$143</definedName>
    <definedName name="Z_4DFE8644_094A_4353_AACE_0872CAF80CE7_.wvu.FilterData" localSheetId="0" hidden="1">'rekapitulace pro r. 2025'!#REF!</definedName>
    <definedName name="Z_4DFF055C_AD99_44AC_9FCF_90B244D7492B_.wvu.FilterData" localSheetId="0" hidden="1">'rekapitulace pro r. 2025'!$AU$4:$BB$59</definedName>
    <definedName name="Z_4E247593_51A0_4905_B048_F27CB201C4FC_.wvu.FilterData" localSheetId="0" hidden="1">'rekapitulace pro r. 2025'!$C$4:$BC$149</definedName>
    <definedName name="Z_4E545573_AB33_48E2_89B9_B86F83B9C1BB_.wvu.FilterData" localSheetId="0" hidden="1">'rekapitulace pro r. 2025'!#REF!</definedName>
    <definedName name="Z_4E99400D_140E_41EE_B3F7_1FE54550F335_.wvu.FilterData" localSheetId="0" hidden="1">'rekapitulace pro r. 2025'!#REF!</definedName>
    <definedName name="Z_4F6545A6_568C_4395_A38E_00A03A6331A8_.wvu.FilterData" localSheetId="0" hidden="1">'rekapitulace pro r. 2025'!$AU$4:$BB$59</definedName>
    <definedName name="Z_4F6545A6_568C_4395_A38E_00A03A6331A8_.wvu.PrintTitles" localSheetId="0" hidden="1">'rekapitulace pro r. 2025'!$B:$B,'rekapitulace pro r. 2025'!$2:$4</definedName>
    <definedName name="Z_4F6A40D3_9242_4A86_BE17_022E25AD85C0_.wvu.FilterData" localSheetId="0" hidden="1">'rekapitulace pro r. 2025'!$C$4:$BC$149</definedName>
    <definedName name="Z_5033BF55_5617_4592_A5A3_93936A0EF36A_.wvu.FilterData" localSheetId="0" hidden="1">'rekapitulace pro r. 2025'!$D$4:$BB$59</definedName>
    <definedName name="Z_517CE454_9599_45BC_BBEF_BE28E6F8F261_.wvu.FilterData" localSheetId="0" hidden="1">'rekapitulace pro r. 2025'!$D$4:$BB$144</definedName>
    <definedName name="Z_52D26D47_0056_4DAE_8080_A168BC6F59A7_.wvu.FilterData" localSheetId="0" hidden="1">'rekapitulace pro r. 2025'!$BB$4:$BK$146</definedName>
    <definedName name="Z_535AF442_6056_41AD_BAB3_FA4CDC4EF548_.wvu.FilterData" localSheetId="0" hidden="1">'rekapitulace pro r. 2025'!$BB$4:$BK$146</definedName>
    <definedName name="Z_539879D2_9081_44E9_9F55_9ACFFA6B3D7A_.wvu.FilterData" localSheetId="0" hidden="1">'rekapitulace pro r. 2025'!$C$4:$BC$149</definedName>
    <definedName name="Z_53B1450A_B3CE_4690_87DA_C0C318528BD7_.wvu.FilterData" localSheetId="0" hidden="1">'rekapitulace pro r. 2025'!$BB$4:$BK$146</definedName>
    <definedName name="Z_5490058D_C198_4DB2_BB4E_E18AF5BAC0BD_.wvu.FilterData" localSheetId="0" hidden="1">'rekapitulace pro r. 2025'!$A$4:$BM$143</definedName>
    <definedName name="Z_54BB1A08_5227_4006_BE59_09F1140F1634_.wvu.FilterData" localSheetId="0" hidden="1">'rekapitulace pro r. 2025'!$C$4:$BC$149</definedName>
    <definedName name="Z_5523D3AA_56A3_4C70_BBB7_A929840E7A45_.wvu.FilterData" localSheetId="0" hidden="1">'rekapitulace pro r. 2025'!$D$4:$BB$144</definedName>
    <definedName name="Z_558F7DE1_2380_44F2_B42D_91B346EDCB42_.wvu.FilterData" localSheetId="0" hidden="1">'rekapitulace pro r. 2025'!#REF!</definedName>
    <definedName name="Z_55B02A7B_DB2E_453F_9720_BC0AC26D9A18_.wvu.FilterData" localSheetId="0" hidden="1">'rekapitulace pro r. 2025'!$BB$4:$BK$146</definedName>
    <definedName name="Z_5613F45E_FF0B_410F_B98A_38472D999AFA_.wvu.FilterData" localSheetId="0" hidden="1">'rekapitulace pro r. 2025'!$D$4:$BB$59</definedName>
    <definedName name="Z_56B4E444_A3D8_487F_AF90_D3DDACD33D24_.wvu.FilterData" localSheetId="0" hidden="1">'rekapitulace pro r. 2025'!$C$4:$BC$149</definedName>
    <definedName name="Z_570AAFCA_9806_425B_8D24_25F0D52B9CD3_.wvu.FilterData" localSheetId="0" hidden="1">'rekapitulace pro r. 2025'!$D$4:$BB$144</definedName>
    <definedName name="Z_57FA37C5_2B99_4C3E_9939_74BDBE1372C0_.wvu.FilterData" localSheetId="0" hidden="1">'rekapitulace pro r. 2025'!$D$4:$BB$59</definedName>
    <definedName name="Z_59852BC2_CB3D_4DE6_89C5_37CE15D49C48_.wvu.FilterData" localSheetId="0" hidden="1">'rekapitulace pro r. 2025'!#REF!</definedName>
    <definedName name="Z_5A42F74E_9259_48F8_9B54_9DCFD0219EF8_.wvu.FilterData" localSheetId="0" hidden="1">'rekapitulace pro r. 2025'!$A$2:$BK$146</definedName>
    <definedName name="Z_5AE5653E_9D41_4C4E_BF08_DE40AF400E02_.wvu.FilterData" localSheetId="0" hidden="1">'rekapitulace pro r. 2025'!$C$4:$BC$149</definedName>
    <definedName name="Z_5B16501C_C88F_49CD_91F7_A27D715C45A4_.wvu.FilterData" localSheetId="0" hidden="1">'rekapitulace pro r. 2025'!$AE$4:$AK$53</definedName>
    <definedName name="Z_5B494CDC_DFDB_48C5_A0B4_BF007002D5FF_.wvu.FilterData" localSheetId="0" hidden="1">'rekapitulace pro r. 2025'!$AE$4:$AK$53</definedName>
    <definedName name="Z_5BD10AFD_3F28_45D2_863B_A9DD20A80976_.wvu.FilterData" localSheetId="0" hidden="1">'rekapitulace pro r. 2025'!$A$4:$BM$143</definedName>
    <definedName name="Z_5BD10AFD_3F28_45D2_863B_A9DD20A80976_.wvu.PrintTitles" localSheetId="0" hidden="1">'rekapitulace pro r. 2025'!$A:$B,'rekapitulace pro r. 2025'!$1:$4</definedName>
    <definedName name="Z_5C063D54_275F_47A7_8C1B_14918429B663_.wvu.FilterData" localSheetId="0" hidden="1">'rekapitulace pro r. 2025'!$AT$4:$BA$59</definedName>
    <definedName name="Z_5C55C806_F7DC_48E5_BE5E_10C1B6FB1EF4_.wvu.FilterData" localSheetId="0" hidden="1">'rekapitulace pro r. 2025'!$D$4:$BB$59</definedName>
    <definedName name="Z_5D5A7ED6_54FB_4B3A_BB11_4B26A9D2D1CF_.wvu.FilterData" localSheetId="0" hidden="1">'rekapitulace pro r. 2025'!$AE$4:$AK$53</definedName>
    <definedName name="Z_5E435FE2_7058_46AF_B33A_22B63C0AB45A_.wvu.FilterData" localSheetId="0" hidden="1">'rekapitulace pro r. 2025'!$D$4:$BB$59</definedName>
    <definedName name="Z_5E5800E8_93BB_4410_8E90_0AD94FDEA933_.wvu.FilterData" localSheetId="0" hidden="1">'rekapitulace pro r. 2025'!$C$4:$BK$146</definedName>
    <definedName name="Z_5F10D1B1_F582_4F00_9FF8_6A00829EDD47_.wvu.FilterData" localSheetId="0" hidden="1">'rekapitulace pro r. 2025'!$C$4:$BC$149</definedName>
    <definedName name="Z_5F1EA8F1_EF26_458C_9C67_7153D03B14C0_.wvu.FilterData" localSheetId="0" hidden="1">'rekapitulace pro r. 2025'!$D$4:$BB$59</definedName>
    <definedName name="Z_5FA6DABF_004A_4FCF_AE8F_6A8399D0487C_.wvu.FilterData" localSheetId="0" hidden="1">'rekapitulace pro r. 2025'!$C$4:$BC$149</definedName>
    <definedName name="Z_5FC9C78E_5B53_4558_848D_02C7639ADF8F_.wvu.FilterData" localSheetId="0" hidden="1">'rekapitulace pro r. 2025'!$C$4:$BC$149</definedName>
    <definedName name="Z_5FC9C78E_5B53_4558_848D_02C7639ADF8F_.wvu.PrintArea" localSheetId="0" hidden="1">'rekapitulace pro r. 2025'!$D$5:$S$150</definedName>
    <definedName name="Z_5FC9C78E_5B53_4558_848D_02C7639ADF8F_.wvu.PrintTitles" localSheetId="0" hidden="1">'rekapitulace pro r. 2025'!$A:$B,'rekapitulace pro r. 2025'!$1:$4</definedName>
    <definedName name="Z_5FE73F1F_7DE5_4222_A343_74B087CE0BAE_.wvu.FilterData" localSheetId="0" hidden="1">'rekapitulace pro r. 2025'!$AE$4:$AK$53</definedName>
    <definedName name="Z_60575D66_A244_4A51_AC94_03E639C6942F_.wvu.FilterData" localSheetId="0" hidden="1">'rekapitulace pro r. 2025'!$C$4:$BC$149</definedName>
    <definedName name="Z_60B58E6F_F4FC_4BCD_AB2C_C80A230CA4BC_.wvu.FilterData" localSheetId="0" hidden="1">'rekapitulace pro r. 2025'!$B$4:$F$146</definedName>
    <definedName name="Z_61192696_956D_4FC0_BF02_C0C4DC392035_.wvu.FilterData" localSheetId="0" hidden="1">'rekapitulace pro r. 2025'!$C$4:$BC$149</definedName>
    <definedName name="Z_613585C5_6BD0_4634_8B46_96628B281679_.wvu.FilterData" localSheetId="0" hidden="1">'rekapitulace pro r. 2025'!$C$4:$BC$149</definedName>
    <definedName name="Z_6297D0DF_9029_4577_A44F_3CD576A62DA4_.wvu.FilterData" localSheetId="0" hidden="1">'rekapitulace pro r. 2025'!$A$2:$BK$146</definedName>
    <definedName name="Z_639E0BF1_C7DD_44AD_AC43_56D57A6D43F0_.wvu.FilterData" localSheetId="0" hidden="1">'rekapitulace pro r. 2025'!$C$4:$BK$146</definedName>
    <definedName name="Z_6484CC7C_F8EC_45EA_9612_55643267D3EC_.wvu.FilterData" localSheetId="0" hidden="1">'rekapitulace pro r. 2025'!#REF!</definedName>
    <definedName name="Z_648EDD87_2654_4B80_BBE4_7C270B7F7285_.wvu.FilterData" localSheetId="0" hidden="1">'rekapitulace pro r. 2025'!$A$4:$BM$143</definedName>
    <definedName name="Z_648EDD87_2654_4B80_BBE4_7C270B7F7285_.wvu.PrintTitles" localSheetId="0" hidden="1">'rekapitulace pro r. 2025'!$A:$C,'rekapitulace pro r. 2025'!$1:$4</definedName>
    <definedName name="Z_64A918C6_318F_47D3_BD01_495CE7CD0ECA_.wvu.FilterData" localSheetId="0" hidden="1">'rekapitulace pro r. 2025'!$C$4:$BC$149</definedName>
    <definedName name="Z_64AE40B5_D43E_4845_8EA1_F1F628487AC6_.wvu.FilterData" localSheetId="0" hidden="1">'rekapitulace pro r. 2025'!$C$4:$BC$149</definedName>
    <definedName name="Z_652C9438_2C68_411F_AE11_14C97023BB41_.wvu.FilterData" localSheetId="0" hidden="1">'rekapitulace pro r. 2025'!$D$4:$BB$59</definedName>
    <definedName name="Z_65B0A940_78B0_4805_BF8A_0CC9E4D1DE82_.wvu.FilterData" localSheetId="0" hidden="1">'rekapitulace pro r. 2025'!$C$4:$BC$149</definedName>
    <definedName name="Z_66402C28_2BED_4F16_B918_3F33727C16F5_.wvu.FilterData" localSheetId="0" hidden="1">'rekapitulace pro r. 2025'!#REF!</definedName>
    <definedName name="Z_66C62CC5_DFD1_4AA0_82E2_950AAE3C4AE0_.wvu.FilterData" localSheetId="0" hidden="1">'rekapitulace pro r. 2025'!#REF!</definedName>
    <definedName name="Z_67DA249D_E362_4EA7_A0B6_8DCAE96E14ED_.wvu.FilterData" localSheetId="0" hidden="1">'rekapitulace pro r. 2025'!#REF!</definedName>
    <definedName name="Z_67EF6C0A_F361_454D_A8D6_DA69E5B99455_.wvu.FilterData" localSheetId="0" hidden="1">'rekapitulace pro r. 2025'!$C$4:$BC$149</definedName>
    <definedName name="Z_6820E33C_3D86_433B_9498_F64A9821330A_.wvu.FilterData" localSheetId="0" hidden="1">'rekapitulace pro r. 2025'!$C$4:$BK$146</definedName>
    <definedName name="Z_68F34051_2F46_44ED_A2F9_71EFA8DBA278_.wvu.FilterData" localSheetId="0" hidden="1">'rekapitulace pro r. 2025'!$A$2:$BK$149</definedName>
    <definedName name="Z_6A0B7D8B_AA8F_4D90_A94E_8307DE57D7D0_.wvu.FilterData" localSheetId="0" hidden="1">'rekapitulace pro r. 2025'!#REF!</definedName>
    <definedName name="Z_6A9BB68E_89A1_4E6C_A595_6AAAAE6A0AEA_.wvu.FilterData" localSheetId="0" hidden="1">'rekapitulace pro r. 2025'!$C$4:$BC$149</definedName>
    <definedName name="Z_6AD978A5_189D_49EF_9B6C_B5A03FEF0047_.wvu.FilterData" localSheetId="0" hidden="1">'rekapitulace pro r. 2025'!$C$4:$BC$149</definedName>
    <definedName name="Z_6B5CF801_0741_498E_8483_7D654A56F4D7_.wvu.FilterData" localSheetId="0" hidden="1">'rekapitulace pro r. 2025'!$D$4:$BB$144</definedName>
    <definedName name="Z_6BE1B4DB_05E9_4A0C_84FA_A36EA5BC924B_.wvu.FilterData" localSheetId="0" hidden="1">'rekapitulace pro r. 2025'!$D$4:$BB$59</definedName>
    <definedName name="Z_6C65ED60_5080_4968_B03A_BA841204F3D4_.wvu.FilterData" localSheetId="0" hidden="1">'rekapitulace pro r. 2025'!$A$3:$BB$144</definedName>
    <definedName name="Z_6C883F3B_449E_4D01_BCAF_A4BB2D0125F6_.wvu.FilterData" localSheetId="0" hidden="1">'rekapitulace pro r. 2025'!$C$4:$BK$146</definedName>
    <definedName name="Z_6C9AE58B_8DC4_4B1D_8162_BE6155E0A385_.wvu.FilterData" localSheetId="0" hidden="1">'rekapitulace pro r. 2025'!$D$4:$BB$59</definedName>
    <definedName name="Z_6E38B437_9C39_4E6C_97DE_4295D156B122_.wvu.FilterData" localSheetId="0" hidden="1">'rekapitulace pro r. 2025'!$D$4:$BB$59</definedName>
    <definedName name="Z_6EADBADC_D07C_4A22_83A8_1B7110B8E16D_.wvu.FilterData" localSheetId="0" hidden="1">'rekapitulace pro r. 2025'!$A$4:$BM$143</definedName>
    <definedName name="Z_6ED430F7_3DA1_4196_9604_1823667B7DE6_.wvu.FilterData" localSheetId="0" hidden="1">'rekapitulace pro r. 2025'!$C$4:$BC$149</definedName>
    <definedName name="Z_6F0FC522_C643_48FF_80A5_746EADD1E628_.wvu.FilterData" localSheetId="0" hidden="1">'rekapitulace pro r. 2025'!$C$4:$BC$149</definedName>
    <definedName name="Z_6F6F2003_1A85_4FEF_92F6_66689A3DEC6B_.wvu.FilterData" localSheetId="0" hidden="1">'rekapitulace pro r. 2025'!$AE$4:$AK$53</definedName>
    <definedName name="Z_7060F0FA_4784_4B1C_838C_3275ACEA073F_.wvu.FilterData" localSheetId="0" hidden="1">'rekapitulace pro r. 2025'!$C$4:$BC$149</definedName>
    <definedName name="Z_70623B64_A961_41A9_B5AF_BE205B9CEEE3_.wvu.FilterData" localSheetId="0" hidden="1">'rekapitulace pro r. 2025'!$A$2:$BK$146</definedName>
    <definedName name="Z_70D7B6A3_897F_4186_9C1D_E8E67BB1530B_.wvu.FilterData" localSheetId="0" hidden="1">'rekapitulace pro r. 2025'!$C$4:$BC$149</definedName>
    <definedName name="Z_7189C3B9_773F_4692_B69E_7A2A67DD895B_.wvu.FilterData" localSheetId="0" hidden="1">'rekapitulace pro r. 2025'!$C$4:$BC$149</definedName>
    <definedName name="Z_72EB9988_D3DC_41F1_98EB_799A7747A61B_.wvu.FilterData" localSheetId="0" hidden="1">'rekapitulace pro r. 2025'!$A$2:$BK$146</definedName>
    <definedName name="Z_7387E4F9_98F8_4621_807E_9AB5DEA914AB_.wvu.FilterData" localSheetId="0" hidden="1">'rekapitulace pro r. 2025'!$C$4:$BC$149</definedName>
    <definedName name="Z_73A9278F_ACD2_46CC_90F0_5FE6E8646A78_.wvu.Cols" localSheetId="0" hidden="1">'rekapitulace pro r. 2025'!#REF!,'rekapitulace pro r. 2025'!#REF!</definedName>
    <definedName name="Z_73A9278F_ACD2_46CC_90F0_5FE6E8646A78_.wvu.FilterData" localSheetId="0" hidden="1">'rekapitulace pro r. 2025'!$D$4:$BB$144</definedName>
    <definedName name="Z_73A9278F_ACD2_46CC_90F0_5FE6E8646A78_.wvu.PrintTitles" localSheetId="0" hidden="1">'rekapitulace pro r. 2025'!$A:$B,'rekapitulace pro r. 2025'!$2:$4</definedName>
    <definedName name="Z_7455B5AF_3129_463B_8E07_12A4762D6F81_.wvu.FilterData" localSheetId="0" hidden="1">'rekapitulace pro r. 2025'!$C$4:$BC$149</definedName>
    <definedName name="Z_74DC2F74_57AD_420D_80DB_A782C71BE03E_.wvu.FilterData" localSheetId="0" hidden="1">'rekapitulace pro r. 2025'!$BK$4:$BK$142</definedName>
    <definedName name="Z_759F693B_BDB1_44D0_8BFB_A15CF15255D2_.wvu.FilterData" localSheetId="0" hidden="1">'rekapitulace pro r. 2025'!$C$4:$BC$149</definedName>
    <definedName name="Z_75E9F6A4_23C7_4947_AA89_DB5D01FA81E8_.wvu.FilterData" localSheetId="0" hidden="1">'rekapitulace pro r. 2025'!$AE$4:$AK$53</definedName>
    <definedName name="Z_75EA2C08_C513_4A38_8001_F36501304F99_.wvu.FilterData" localSheetId="0" hidden="1">'rekapitulace pro r. 2025'!$C$4:$BC$149</definedName>
    <definedName name="Z_76B2275B_1F46_4C55_9800_5F9B9AEEF29A_.wvu.FilterData" localSheetId="0" hidden="1">'rekapitulace pro r. 2025'!$D$4:$BB$59</definedName>
    <definedName name="Z_76DCF85E_4E09_48C6_A4C8_6B78A25C1098_.wvu.FilterData" localSheetId="0" hidden="1">'rekapitulace pro r. 2025'!$C$4:$BK$146</definedName>
    <definedName name="Z_76E4F523_C912_46B6_A1A4_1ED75401E9B0_.wvu.FilterData" localSheetId="0" hidden="1">'rekapitulace pro r. 2025'!$C$4:$BC$149</definedName>
    <definedName name="Z_774762F2_A981_4CA4_B176_C981013D1B97_.wvu.FilterData" localSheetId="0" hidden="1">'rekapitulace pro r. 2025'!$C$4:$BC$149</definedName>
    <definedName name="Z_779CAE15_7874_4686_AF0D_EE2B88C99640_.wvu.FilterData" localSheetId="0" hidden="1">'rekapitulace pro r. 2025'!$C$4:$BC$149</definedName>
    <definedName name="Z_7810E40C_F019_494B_B9B1_AF2B717EDE67_.wvu.FilterData" localSheetId="0" hidden="1">'rekapitulace pro r. 2025'!$D$4:$BB$146</definedName>
    <definedName name="Z_782C960B_4B7A_4E08_BF6C_5D5FFB339D16_.wvu.FilterData" localSheetId="0" hidden="1">'rekapitulace pro r. 2025'!$AE$4:$AK$53</definedName>
    <definedName name="Z_785D6225_8532_4B28_BEA6_E019DE291C2C_.wvu.FilterData" localSheetId="0" hidden="1">'rekapitulace pro r. 2025'!$A$2:$BK$146</definedName>
    <definedName name="Z_7879AF7A_BB5E_4D0F_8C80_9652EC4465BD_.wvu.FilterData" localSheetId="0" hidden="1">'rekapitulace pro r. 2025'!#REF!</definedName>
    <definedName name="Z_7916952B_42B9_4620_8F39_ECB6BC6BF6C9_.wvu.FilterData" localSheetId="0" hidden="1">'rekapitulace pro r. 2025'!$D$4:$BB$144</definedName>
    <definedName name="Z_79636016_6523_4464_9811_30480B020792_.wvu.FilterData" localSheetId="0" hidden="1">'rekapitulace pro r. 2025'!#REF!</definedName>
    <definedName name="Z_79FB12E9_C39F_43E6_828C_6D524B426A93_.wvu.FilterData" localSheetId="0" hidden="1">'rekapitulace pro r. 2025'!#REF!</definedName>
    <definedName name="Z_7A4DB89C_AA7E_4D2E_9E8F_12BB9419A65F_.wvu.FilterData" localSheetId="0" hidden="1">'rekapitulace pro r. 2025'!$A$4:$BM$143</definedName>
    <definedName name="Z_7A694604_DFE4_434C_BF7B_7E97A9C037D7_.wvu.FilterData" localSheetId="0" hidden="1">'rekapitulace pro r. 2025'!$A$4:$BM$143</definedName>
    <definedName name="Z_7A694604_DFE4_434C_BF7B_7E97A9C037D7_.wvu.PrintTitles" localSheetId="0" hidden="1">'rekapitulace pro r. 2025'!$A:$B,'rekapitulace pro r. 2025'!$1:$4</definedName>
    <definedName name="Z_7B3B3B0D_AD2E_47FE_BE6D_16058593C8D2_.wvu.FilterData" localSheetId="0" hidden="1">'rekapitulace pro r. 2025'!$C$4:$BC$149</definedName>
    <definedName name="Z_7B4EA9C5_9826_42CD_8F54_ABA2D58C6A1B_.wvu.FilterData" localSheetId="0" hidden="1">'rekapitulace pro r. 2025'!$C$4:$BC$149</definedName>
    <definedName name="Z_7BEEDACD_C41F_4F6B_9E00_8FF4BF375D28_.wvu.FilterData" localSheetId="0" hidden="1">'rekapitulace pro r. 2025'!$C$4:$BK$146</definedName>
    <definedName name="Z_7BF017AA_A662_4B86_8196_290E87F0366A_.wvu.FilterData" localSheetId="0" hidden="1">'rekapitulace pro r. 2025'!#REF!</definedName>
    <definedName name="Z_7BFDABC9_0B87_4D3B_869F_CDA17735F91C_.wvu.FilterData" localSheetId="0" hidden="1">'rekapitulace pro r. 2025'!$A$2:$BK$146</definedName>
    <definedName name="Z_7C024C24_9E1C_4C27_B1E1_0D8DE319B69D_.wvu.FilterData" localSheetId="0" hidden="1">'rekapitulace pro r. 2025'!$C$4:$BC$149</definedName>
    <definedName name="Z_7C2D93A8_8F26_4039_A75C_594F22028379_.wvu.FilterData" localSheetId="0" hidden="1">'rekapitulace pro r. 2025'!$C$4:$BC$149</definedName>
    <definedName name="Z_7C66079A_8EA6_4232_B021_46E61E635070_.wvu.FilterData" localSheetId="0" hidden="1">'rekapitulace pro r. 2025'!$D$4:$BB$59</definedName>
    <definedName name="Z_7C79E026_9D26_47F9_AF81_F9754C96FAFB_.wvu.FilterData" localSheetId="0" hidden="1">'rekapitulace pro r. 2025'!$D$4:$BB$59</definedName>
    <definedName name="Z_7C7E5C61_1A34_4C3E_9782_2214A18887D4_.wvu.FilterData" localSheetId="0" hidden="1">'rekapitulace pro r. 2025'!$D$4:$BB$144</definedName>
    <definedName name="Z_7CAA40AE_A437_43AD_8E3B_F7FE17DE3846_.wvu.FilterData" localSheetId="0" hidden="1">'rekapitulace pro r. 2025'!$A$2:$BK$146</definedName>
    <definedName name="Z_7CEAAE7F_3C6A_4052_A114_2992DE025093_.wvu.FilterData" localSheetId="0" hidden="1">'rekapitulace pro r. 2025'!$AE$4:$AK$53</definedName>
    <definedName name="Z_7DF51B4D_A6EE_4316_BD47_11FB094D1DFA_.wvu.FilterData" localSheetId="0" hidden="1">'rekapitulace pro r. 2025'!$C$4:$BC$149</definedName>
    <definedName name="Z_7E2B7EF0_ACBA_4E60_B8D0_E0029FA928FC_.wvu.FilterData" localSheetId="0" hidden="1">'rekapitulace pro r. 2025'!$A$2:$BK$146</definedName>
    <definedName name="Z_7EB4DFB5_EA90_48CD_A042_66CB277AC9FE_.wvu.FilterData" localSheetId="0" hidden="1">'rekapitulace pro r. 2025'!$AE$4:$AK$53</definedName>
    <definedName name="Z_7EB8C46C_5DD8_4544_A3CE_C2A8CB2AAAC2_.wvu.FilterData" localSheetId="0" hidden="1">'rekapitulace pro r. 2025'!$C$4:$BC$149</definedName>
    <definedName name="Z_7EF8CBAD_FD1C_4C34_8B0B_E7EA0E2DB868_.wvu.FilterData" localSheetId="0" hidden="1">'rekapitulace pro r. 2025'!$AE$4:$AK$53</definedName>
    <definedName name="Z_7F0C43F2_7AC2_4032_BC2B_3A21DE4D4772_.wvu.FilterData" localSheetId="0" hidden="1">'rekapitulace pro r. 2025'!$C$4:$BC$149</definedName>
    <definedName name="Z_7F4FF2E1_78C4_4122_B7D7_ABF6E7E8D64B_.wvu.FilterData" localSheetId="0" hidden="1">'rekapitulace pro r. 2025'!$C$4:$BC$149</definedName>
    <definedName name="Z_81545A9F_66A3_4D51_9AE5_0D01BEE0EDDA_.wvu.FilterData" localSheetId="0" hidden="1">'rekapitulace pro r. 2025'!$B$4:$F$146</definedName>
    <definedName name="Z_81627520_DF76_45CD_8645_C597DBCE7917_.wvu.FilterData" localSheetId="0" hidden="1">'rekapitulace pro r. 2025'!$A$4:$BK$143</definedName>
    <definedName name="Z_81CACBF6_1CEB_42BE_88B5_04A3D34506B6_.wvu.FilterData" localSheetId="0" hidden="1">'rekapitulace pro r. 2025'!$C$4:$BC$149</definedName>
    <definedName name="Z_82292660_BE78_4E39_B6B9_5FBB5AD1F822_.wvu.FilterData" localSheetId="0" hidden="1">'rekapitulace pro r. 2025'!#REF!</definedName>
    <definedName name="Z_83F2A110_010B_4593_AD40_5DBD6E823F2A_.wvu.FilterData" localSheetId="0" hidden="1">'rekapitulace pro r. 2025'!#REF!</definedName>
    <definedName name="Z_85170A8E_1217_4E69_9FDE_2AA9D9AAB16C_.wvu.FilterData" localSheetId="0" hidden="1">'rekapitulace pro r. 2025'!$C$4:$BB$144</definedName>
    <definedName name="Z_851751A3_59B4_44DD_A21C_7C1A3816D9F5_.wvu.FilterData" localSheetId="0" hidden="1">'rekapitulace pro r. 2025'!$D$4:$BB$59</definedName>
    <definedName name="Z_8663DDB3_EF5C_43EB_8283_A9159269F970_.wvu.FilterData" localSheetId="0" hidden="1">'rekapitulace pro r. 2025'!$C$4:$BC$149</definedName>
    <definedName name="Z_86B50BAD_67F3_42FE_A6C0_DBC522ACA0C5_.wvu.FilterData" localSheetId="0" hidden="1">'rekapitulace pro r. 2025'!$C$4:$BC$149</definedName>
    <definedName name="Z_87192F11_1032_481C_ABD2_4ECBA6BA879B_.wvu.FilterData" localSheetId="0" hidden="1">'rekapitulace pro r. 2025'!$BB$4:$BK$146</definedName>
    <definedName name="Z_8724FC80_D4D9_4014_9551_43496EE72E46_.wvu.FilterData" localSheetId="0" hidden="1">'rekapitulace pro r. 2025'!$C$4:$BC$149</definedName>
    <definedName name="Z_872E7030_2F99_4FBC_ABA8_9C0FBFB05757_.wvu.FilterData" localSheetId="0" hidden="1">'rekapitulace pro r. 2025'!$A$2:$BK$146</definedName>
    <definedName name="Z_875AE8DD_BF1B_4CC3_92FB_8363290573B6_.wvu.FilterData" localSheetId="0" hidden="1">'rekapitulace pro r. 2025'!#REF!</definedName>
    <definedName name="Z_87B0A2AF_B495_4375_856E_693ABD76499A_.wvu.FilterData" localSheetId="0" hidden="1">'rekapitulace pro r. 2025'!$D$4:$BB$59</definedName>
    <definedName name="Z_8842C60B_886A_40A8_AED5_B17E1D5BE039_.wvu.FilterData" localSheetId="0" hidden="1">'rekapitulace pro r. 2025'!$C$4:$BC$149</definedName>
    <definedName name="Z_89504E4D_91F9_4E69_B034_F55BBE4A4EAA_.wvu.FilterData" localSheetId="0" hidden="1">'rekapitulace pro r. 2025'!$C$4:$BC$149</definedName>
    <definedName name="Z_895457FA_B1BF_4A43_86AD_A9CAA9ACF787_.wvu.FilterData" localSheetId="0" hidden="1">'rekapitulace pro r. 2025'!$C$4:$BC$149</definedName>
    <definedName name="Z_89552B98_6B5A_4EE9_A4DF_408CF43546A5_.wvu.FilterData" localSheetId="0" hidden="1">'rekapitulace pro r. 2025'!$C$4:$BB$144</definedName>
    <definedName name="Z_89951DF7_B996_46C0_836E_897C7F0E4D38_.wvu.FilterData" localSheetId="0" hidden="1">'rekapitulace pro r. 2025'!$C$4:$BC$149</definedName>
    <definedName name="Z_89B58970_7E94_40ED_978A_71438EDC1B85_.wvu.FilterData" localSheetId="0" hidden="1">'rekapitulace pro r. 2025'!$A$2:$BK$146</definedName>
    <definedName name="Z_8A2492F4_D464_4A6C_8453_C004D4F8B520_.wvu.FilterData" localSheetId="0" hidden="1">'rekapitulace pro r. 2025'!$C$4:$BC$149</definedName>
    <definedName name="Z_8AD169C8_E841_4CD4_AA0A_2EF77700C028_.wvu.FilterData" localSheetId="0" hidden="1">'rekapitulace pro r. 2025'!$A$2:$BK$146</definedName>
    <definedName name="Z_8AE6BA25_7A9F_4A27_888E_560D04E2E479_.wvu.FilterData" localSheetId="0" hidden="1">'rekapitulace pro r. 2025'!$A$2:$BK$146</definedName>
    <definedName name="Z_8BB77EE9_83CA_4CB6_8DA0_5C304D508D98_.wvu.FilterData" localSheetId="0" hidden="1">'rekapitulace pro r. 2025'!$C$4:$BC$149</definedName>
    <definedName name="Z_8C607909_A8F0_4EC9_BCC5_53696A5E27E0_.wvu.FilterData" localSheetId="0" hidden="1">'rekapitulace pro r. 2025'!$A$2:$BK$146</definedName>
    <definedName name="Z_8D1F8941_869E_4C5B_8C64_7064CD61224B_.wvu.FilterData" localSheetId="0" hidden="1">'rekapitulace pro r. 2025'!$C$4:$BC$149</definedName>
    <definedName name="Z_8D4F71E6_8A07_4860_98F6_C19DF3BD9BBE_.wvu.FilterData" localSheetId="0" hidden="1">'rekapitulace pro r. 2025'!$C$4:$BC$149</definedName>
    <definedName name="Z_8D914093_2996_4F80_A018_CF3E31FA8694_.wvu.FilterData" localSheetId="0" hidden="1">'rekapitulace pro r. 2025'!$D$4:$BB$59</definedName>
    <definedName name="Z_8E95F2D4_821C_488F_88FE_A642C88930AD_.wvu.FilterData" localSheetId="0" hidden="1">'rekapitulace pro r. 2025'!$A$3:$BB$144</definedName>
    <definedName name="Z_8E99D78E_7F62_4042_9C88_78471FBD5262_.wvu.FilterData" localSheetId="0" hidden="1">'rekapitulace pro r. 2025'!$C$4:$BC$149</definedName>
    <definedName name="Z_8F4F8F46_7A30_438A_8C54_C5B2CCDBDB89_.wvu.FilterData" localSheetId="0" hidden="1">'rekapitulace pro r. 2025'!$C$4:$BB$144</definedName>
    <definedName name="Z_8FBEF272_E18C_42CC_8FF8_DB7E3DF1000C_.wvu.FilterData" localSheetId="0" hidden="1">'rekapitulace pro r. 2025'!$BB$4:$BK$146</definedName>
    <definedName name="Z_8FF887E9_B045_4720_9B62_347FAF95C115_.wvu.FilterData" localSheetId="0" hidden="1">'rekapitulace pro r. 2025'!$A$4:$BM$143</definedName>
    <definedName name="Z_903970C3_8D9D_4EF1_A0BC_69DBD116A7A2_.wvu.FilterData" localSheetId="0" hidden="1">'rekapitulace pro r. 2025'!$D$4:$BB$59</definedName>
    <definedName name="Z_9128AD07_3384_408D_948A_AAAB0B0BEF3D_.wvu.FilterData" localSheetId="0" hidden="1">'rekapitulace pro r. 2025'!$BB$4:$BK$146</definedName>
    <definedName name="Z_92A5B46C_46CD_4CD7_AAC9_26A64D37130D_.wvu.FilterData" localSheetId="0" hidden="1">'rekapitulace pro r. 2025'!#REF!</definedName>
    <definedName name="Z_92C29E40_34CC_43E9_B5AD_0F9C94A086F2_.wvu.FilterData" localSheetId="0" hidden="1">'rekapitulace pro r. 2025'!$C$4:$BC$149</definedName>
    <definedName name="Z_92D6883C_B7C6_407C_8A7C_E00130E1CD68_.wvu.FilterData" localSheetId="0" hidden="1">'rekapitulace pro r. 2025'!$AE$4:$AK$53</definedName>
    <definedName name="Z_92FE7826_3B57_457C_B214_C65CE3EF6FB1_.wvu.FilterData" localSheetId="0" hidden="1">'rekapitulace pro r. 2025'!#REF!</definedName>
    <definedName name="Z_94D308CC_DEC2_42CB_9568_FE7392663478_.wvu.FilterData" localSheetId="0" hidden="1">'rekapitulace pro r. 2025'!#REF!</definedName>
    <definedName name="Z_94D4BA12_216C_43CC_A470_F79120C2F090_.wvu.FilterData" localSheetId="0" hidden="1">'rekapitulace pro r. 2025'!$C$4:$BK$146</definedName>
    <definedName name="Z_94D87362_4900_49D5_B6D5_9420958B8AC4_.wvu.FilterData" localSheetId="0" hidden="1">'rekapitulace pro r. 2025'!#REF!</definedName>
    <definedName name="Z_95154182_0874_4A58_B4DD_8DCCA90B5E6E_.wvu.FilterData" localSheetId="0" hidden="1">'rekapitulace pro r. 2025'!#REF!</definedName>
    <definedName name="Z_952A9C5E_5365_4E30_A75D_6FACF8FC7352_.wvu.FilterData" localSheetId="0" hidden="1">'rekapitulace pro r. 2025'!$AE$4:$AK$53</definedName>
    <definedName name="Z_956D3F83_4BF6_45BB_AD7A_C056061B425B_.wvu.FilterData" localSheetId="0" hidden="1">'rekapitulace pro r. 2025'!$A$4:$BM$143</definedName>
    <definedName name="Z_958DAE76_9FD8_4875_831D_3BED1418A145_.wvu.FilterData" localSheetId="0" hidden="1">'rekapitulace pro r. 2025'!$AE$4:$AK$53</definedName>
    <definedName name="Z_9654B7DF_5533_428D_9C72_8BFF8527B75E_.wvu.FilterData" localSheetId="0" hidden="1">'rekapitulace pro r. 2025'!$A$2:$BK$146</definedName>
    <definedName name="Z_965DBE5B_33DB_4C57_9FEF_D93BE2205BB8_.wvu.FilterData" localSheetId="0" hidden="1">'rekapitulace pro r. 2025'!$A$2:$BK$149</definedName>
    <definedName name="Z_96C4652B_C1E9_4A92_8790_D02EAA2AF935_.wvu.FilterData" localSheetId="0" hidden="1">'rekapitulace pro r. 2025'!$C$4:$BC$149</definedName>
    <definedName name="Z_972E7F8C_31AC_4DFF_B689_2F9F300E0209_.wvu.FilterData" localSheetId="0" hidden="1">'rekapitulace pro r. 2025'!$C$4:$BC$149</definedName>
    <definedName name="Z_972E7F8C_31AC_4DFF_B689_2F9F300E0209_.wvu.PrintTitles" localSheetId="0" hidden="1">'rekapitulace pro r. 2025'!$A:$B,'rekapitulace pro r. 2025'!$1:$4</definedName>
    <definedName name="Z_974714C1_5342_493B_B75D_AD1667CF841A_.wvu.FilterData" localSheetId="0" hidden="1">'rekapitulace pro r. 2025'!$C$4:$BC$149</definedName>
    <definedName name="Z_982103F0_A6AA_4C4A_B12A_3077333188B7_.wvu.FilterData" localSheetId="0" hidden="1">'rekapitulace pro r. 2025'!#REF!</definedName>
    <definedName name="Z_987DE9F8_A8EA_4E00_B0CE_433F01622BBE_.wvu.FilterData" localSheetId="0" hidden="1">'rekapitulace pro r. 2025'!#REF!</definedName>
    <definedName name="Z_98FF2578_4A3C_42AA_A3D9_02DFB1DEB5A0_.wvu.FilterData" localSheetId="0" hidden="1">'rekapitulace pro r. 2025'!$C$4:$BC$149</definedName>
    <definedName name="Z_9A41B9AF_3779_4C26_998D_097CAC4821FF_.wvu.FilterData" localSheetId="0" hidden="1">'rekapitulace pro r. 2025'!$C$4:$BC$149</definedName>
    <definedName name="Z_9A4AFB6B_A075_4976_8781_2830B7831572_.wvu.FilterData" localSheetId="0" hidden="1">'rekapitulace pro r. 2025'!$BB$4:$BK$146</definedName>
    <definedName name="Z_9AF9A156_FE77_47B0_884F_7E180B6E0399_.wvu.FilterData" localSheetId="0" hidden="1">'rekapitulace pro r. 2025'!#REF!</definedName>
    <definedName name="Z_9B21A6B6_F4A2_4935_8D76_ACE9C5AA456C_.wvu.FilterData" localSheetId="0" hidden="1">'rekapitulace pro r. 2025'!$C$4:$BK$146</definedName>
    <definedName name="Z_9B63C3E0_B793_454A_AA3E_90E4C9B7CD17_.wvu.FilterData" localSheetId="0" hidden="1">'rekapitulace pro r. 2025'!$C$4:$BC$149</definedName>
    <definedName name="Z_9CCE6562_F0D6_425A_B252_F56D4C42E56F_.wvu.FilterData" localSheetId="0" hidden="1">'rekapitulace pro r. 2025'!$D$4:$BB$144</definedName>
    <definedName name="Z_9D03831F_5B21_4FF0_8713_CC70D15F5073_.wvu.FilterData" localSheetId="0" hidden="1">'rekapitulace pro r. 2025'!$M$4:$V$149</definedName>
    <definedName name="Z_9D297283_A25D_4D50_85B0_203AA9598427_.wvu.FilterData" localSheetId="0" hidden="1">'rekapitulace pro r. 2025'!$A$2:$BK$146</definedName>
    <definedName name="Z_9D51F7B7_C2EB_49A3_ADE3_E0886917A232_.wvu.FilterData" localSheetId="0" hidden="1">'rekapitulace pro r. 2025'!$AE$4:$AK$53</definedName>
    <definedName name="Z_9D8976AF_4D22_453A_8AFD_6257DBC076F6_.wvu.FilterData" localSheetId="0" hidden="1">'rekapitulace pro r. 2025'!$D$4:$BB$144</definedName>
    <definedName name="Z_9DBEBCBB_F079_4CDF_AB1E_2B9F1A88BAE8_.wvu.FilterData" localSheetId="0" hidden="1">'rekapitulace pro r. 2025'!$A$2:$BK$146</definedName>
    <definedName name="Z_9DCD1502_84D5_4030_A140_C286BB26FF88_.wvu.FilterData" localSheetId="0" hidden="1">'rekapitulace pro r. 2025'!$C$4:$BC$149</definedName>
    <definedName name="Z_9EF13FE7_AAA9_43F9_B334_04A398E6EE91_.wvu.FilterData" localSheetId="0" hidden="1">'rekapitulace pro r. 2025'!#REF!</definedName>
    <definedName name="Z_9F029501_A735_41E3_B930_2B356EA00196_.wvu.FilterData" localSheetId="0" hidden="1">'rekapitulace pro r. 2025'!$D$4:$BB$59</definedName>
    <definedName name="Z_9F449724_98FA_47CC_A3D7_4095034F2AB2_.wvu.FilterData" localSheetId="0" hidden="1">'rekapitulace pro r. 2025'!#REF!</definedName>
    <definedName name="Z_9FA4A453_1BEA_4727_9356_8C90D41EFBF3_.wvu.FilterData" localSheetId="0" hidden="1">'rekapitulace pro r. 2025'!$D$4:$BB$59</definedName>
    <definedName name="Z_9FDDAA86_AF96_4D9B_BEAF_E6D32D874E90_.wvu.Cols" localSheetId="0" hidden="1">'rekapitulace pro r. 2025'!#REF!</definedName>
    <definedName name="Z_9FDDAA86_AF96_4D9B_BEAF_E6D32D874E90_.wvu.FilterData" localSheetId="0" hidden="1">'rekapitulace pro r. 2025'!#REF!</definedName>
    <definedName name="Z_9FDDAA86_AF96_4D9B_BEAF_E6D32D874E90_.wvu.PrintTitles" localSheetId="0" hidden="1">'rekapitulace pro r. 2025'!$B:$B,'rekapitulace pro r. 2025'!$2:$4</definedName>
    <definedName name="Z_9FF87560_D1CD_42D2_9180_428AC749EEB5_.wvu.FilterData" localSheetId="0" hidden="1">'rekapitulace pro r. 2025'!$A$2:$BK$146</definedName>
    <definedName name="Z_A033CE7A_DE6B_4D87_AA6F_B97EB0EA3C69_.wvu.FilterData" localSheetId="0" hidden="1">'rekapitulace pro r. 2025'!$C$4:$BB$144</definedName>
    <definedName name="Z_A0A8B270_C728_437D_AA4F_D769B8B08621_.wvu.FilterData" localSheetId="0" hidden="1">'rekapitulace pro r. 2025'!#REF!</definedName>
    <definedName name="Z_A0FE30FC_5F31_48E5_BA44_7B3ADEED9F5D_.wvu.FilterData" localSheetId="0" hidden="1">'rekapitulace pro r. 2025'!$AE$4:$AK$53</definedName>
    <definedName name="Z_A19F388F_E33E_4FE4_B8A5_441F880CE31E_.wvu.FilterData" localSheetId="0" hidden="1">'rekapitulace pro r. 2025'!#REF!</definedName>
    <definedName name="Z_A20D30E9_BF21_4D45_B091_6A73FF5B0F35_.wvu.FilterData" localSheetId="0" hidden="1">'rekapitulace pro r. 2025'!$D$4:$BB$59</definedName>
    <definedName name="Z_A2B20605_1862_47AA_B891_A3360CB66CEB_.wvu.FilterData" localSheetId="0" hidden="1">'rekapitulace pro r. 2025'!$A$3:$BB$144</definedName>
    <definedName name="Z_A2FD0029_479A_4438_B753_43720F9B9FDC_.wvu.FilterData" localSheetId="0" hidden="1">'rekapitulace pro r. 2025'!$AE$4:$AK$53</definedName>
    <definedName name="Z_A364A6CE_7B3F_4C45_B831_500DF5357359_.wvu.FilterData" localSheetId="0" hidden="1">'rekapitulace pro r. 2025'!$BB$4:$BK$146</definedName>
    <definedName name="Z_A414459C_E4B7_4CF5_983D_D9F011A6CFD8_.wvu.FilterData" localSheetId="0" hidden="1">'rekapitulace pro r. 2025'!$AE$4:$AK$53</definedName>
    <definedName name="Z_A4246DF4_CC05_4383_8E28_F78B80AFF502_.wvu.FilterData" localSheetId="0" hidden="1">'rekapitulace pro r. 2025'!$D$4:$BB$59</definedName>
    <definedName name="Z_A4315B44_0FE4_4D8C_A9D4_AECD12580B0B_.wvu.FilterData" localSheetId="0" hidden="1">'rekapitulace pro r. 2025'!#REF!</definedName>
    <definedName name="Z_A451D133_B5F5_4B40_BE2E_A0D8B3818070_.wvu.FilterData" localSheetId="0" hidden="1">'rekapitulace pro r. 2025'!$C$4:$BC$149</definedName>
    <definedName name="Z_A4C00F5B_0C31_40A0_8657_EA39A99F3EAE_.wvu.FilterData" localSheetId="0" hidden="1">'rekapitulace pro r. 2025'!$AE$4:$AK$53</definedName>
    <definedName name="Z_A5D351B9_A0C8_4177_98D1_F298F0F6318B_.wvu.FilterData" localSheetId="0" hidden="1">'rekapitulace pro r. 2025'!$A$2:$BK$149</definedName>
    <definedName name="Z_A6CE80A3_44BB_4325_B86B_49DF5B2D5CFF_.wvu.FilterData" localSheetId="0" hidden="1">'rekapitulace pro r. 2025'!$C$4:$BC$149</definedName>
    <definedName name="Z_A72582E5_8DD2_4B07_A1BC_D1327AD9AB11_.wvu.FilterData" localSheetId="0" hidden="1">'rekapitulace pro r. 2025'!$C$4:$BC$149</definedName>
    <definedName name="Z_A7338E1E_CF97_4D30_851E_8069DFA7BBEE_.wvu.FilterData" localSheetId="0" hidden="1">'rekapitulace pro r. 2025'!$D$4:$BB$59</definedName>
    <definedName name="Z_A871CCA0_1885_4A23_BFC1_893F4D902342_.wvu.FilterData" localSheetId="0" hidden="1">'rekapitulace pro r. 2025'!$C$4:$BC$149</definedName>
    <definedName name="Z_A87A3ECB_C430_4DA4_B55C_73046D0ABBAD_.wvu.FilterData" localSheetId="0" hidden="1">'rekapitulace pro r. 2025'!$A$4:$BM$143</definedName>
    <definedName name="Z_A87A3ECB_C430_4DA4_B55C_73046D0ABBAD_.wvu.PrintTitles" localSheetId="0" hidden="1">'rekapitulace pro r. 2025'!$A:$B,'rekapitulace pro r. 2025'!$1:$4</definedName>
    <definedName name="Z_A97740D8_F656_4E6E_9434_B1F1FB1CE65C_.wvu.FilterData" localSheetId="0" hidden="1">'rekapitulace pro r. 2025'!$D$4:$BB$59</definedName>
    <definedName name="Z_AA726540_014A_4444_9E45_E79F78BDA3BE_.wvu.FilterData" localSheetId="0" hidden="1">'rekapitulace pro r. 2025'!$C$4:$BC$149</definedName>
    <definedName name="Z_AABD776B_B176_4E0D_9FDC_E8184141492E_.wvu.FilterData" localSheetId="0" hidden="1">'rekapitulace pro r. 2025'!$C$4:$BC$149</definedName>
    <definedName name="Z_AAD6D018_CE6F_40D9_95BC_9C4CEA184FAF_.wvu.FilterData" localSheetId="0" hidden="1">'rekapitulace pro r. 2025'!$C$4:$BC$149</definedName>
    <definedName name="Z_AADFC823_7B1B_469C_B326_4A1E5D9E67FF_.wvu.FilterData" localSheetId="0" hidden="1">'rekapitulace pro r. 2025'!$C$4:$BC$149</definedName>
    <definedName name="Z_AC9E4B37_1B94_43F2_BF94_EB01A561847A_.wvu.FilterData" localSheetId="0" hidden="1">'rekapitulace pro r. 2025'!$C$4:$BK$146</definedName>
    <definedName name="Z_AD305841_D67D_4B51_8A0C_D110036D2310_.wvu.FilterData" localSheetId="0" hidden="1">'rekapitulace pro r. 2025'!$C$4:$BC$149</definedName>
    <definedName name="Z_AE222D2F_349A_403C_99B6_5FB0D122E6C7_.wvu.FilterData" localSheetId="0" hidden="1">'rekapitulace pro r. 2025'!$A$2:$BK$146</definedName>
    <definedName name="Z_AE2DF5E6_F019_4845_AA03_41CE877B2DC8_.wvu.FilterData" localSheetId="0" hidden="1">'rekapitulace pro r. 2025'!$C$4:$BC$149</definedName>
    <definedName name="Z_AE397FC7_E0D8_48A5_B160_9D21B9E28976_.wvu.FilterData" localSheetId="0" hidden="1">'rekapitulace pro r. 2025'!$A$2:$BK$146</definedName>
    <definedName name="Z_AEEC45F0_BD5F_4380_A889_DF8C00250EC7_.wvu.FilterData" localSheetId="0" hidden="1">'rekapitulace pro r. 2025'!#REF!</definedName>
    <definedName name="Z_AEF7F644_6C74_41DF_9A7D_83DD82D9F19A_.wvu.FilterData" localSheetId="0" hidden="1">'rekapitulace pro r. 2025'!#REF!</definedName>
    <definedName name="Z_AF2CDA68_E132_4D8C_B9EB_7A362BD4FBE7_.wvu.FilterData" localSheetId="0" hidden="1">'rekapitulace pro r. 2025'!$C$4:$BC$149</definedName>
    <definedName name="Z_AF4F9BFA_A713_4333_A46A_68F714F8DE73_.wvu.FilterData" localSheetId="0" hidden="1">'rekapitulace pro r. 2025'!$D$4:$BB$59</definedName>
    <definedName name="Z_AF813423_71AD_4DE5_801B_42190ECE5EF3_.wvu.FilterData" localSheetId="0" hidden="1">'rekapitulace pro r. 2025'!$AE$4:$AK$53</definedName>
    <definedName name="Z_AF8F4973_2997_4B5F_9D6C_2B84B93A010C_.wvu.FilterData" localSheetId="0" hidden="1">'rekapitulace pro r. 2025'!$C$4:$BC$149</definedName>
    <definedName name="Z_AFB15E26_748C_4B65_908F_4C869CEDE058_.wvu.FilterData" localSheetId="0" hidden="1">'rekapitulace pro r. 2025'!#REF!</definedName>
    <definedName name="Z_AFCB6AE9_0622_44C6_A5EB_344548AEFCF3_.wvu.FilterData" localSheetId="0" hidden="1">'rekapitulace pro r. 2025'!$C$4:$BC$149</definedName>
    <definedName name="Z_AFF46069_80A9_4E48_9F6B_7178F41D8D00_.wvu.FilterData" localSheetId="0" hidden="1">'rekapitulace pro r. 2025'!#REF!</definedName>
    <definedName name="Z_B10412B2_BB59_41BF_901F_216DE93EF46A_.wvu.FilterData" localSheetId="0" hidden="1">'rekapitulace pro r. 2025'!$AE$4:$AK$53</definedName>
    <definedName name="Z_B104B509_8DB3_4F45_8ABE_0FC1BB5FB04A_.wvu.FilterData" localSheetId="0" hidden="1">'rekapitulace pro r. 2025'!$C$4:$BC$149</definedName>
    <definedName name="Z_B2AFC8D8_8DE5_48CD_AA25_BA211AF30647_.wvu.FilterData" localSheetId="0" hidden="1">'rekapitulace pro r. 2025'!$C$4:$BC$149</definedName>
    <definedName name="Z_B2D20EA2_AB1E_474D_9FDB_B8A61C912297_.wvu.PrintTitles" localSheetId="0" hidden="1">'rekapitulace pro r. 2025'!$A:$B,'rekapitulace pro r. 2025'!$2:$4</definedName>
    <definedName name="Z_B2F9226C_F676_46E0_8795_67FFF15BA4E9_.wvu.FilterData" localSheetId="0" hidden="1">'rekapitulace pro r. 2025'!#REF!</definedName>
    <definedName name="Z_B33DDF8C_AD6B_44EF_8B20_2F7D3BDC649B_.wvu.FilterData" localSheetId="0" hidden="1">'rekapitulace pro r. 2025'!$C$4:$BC$149</definedName>
    <definedName name="Z_B4365D39_C987_458D_88E0_A28FDD56D64B_.wvu.FilterData" localSheetId="0" hidden="1">'rekapitulace pro r. 2025'!$A$2:$BK$146</definedName>
    <definedName name="Z_B45F1B8F_13AA_4970_BA9A_C39B2F8FFA63_.wvu.FilterData" localSheetId="0" hidden="1">'rekapitulace pro r. 2025'!$AU$4:$BB$59</definedName>
    <definedName name="Z_B49C9FAB_5007_4631_82BD_38DFD07BF19F_.wvu.FilterData" localSheetId="0" hidden="1">'rekapitulace pro r. 2025'!#REF!</definedName>
    <definedName name="Z_B4D91F1D_1500_4800_939A_3AEB38FA5920_.wvu.FilterData" localSheetId="0" hidden="1">'rekapitulace pro r. 2025'!$C$4:$BC$149</definedName>
    <definedName name="Z_B50157D9_E59C_4026_BE03_1FE06C985146_.wvu.FilterData" localSheetId="0" hidden="1">'rekapitulace pro r. 2025'!$BB$4:$BK$146</definedName>
    <definedName name="Z_B53A2F65_2C72_4458_A7D7_92CDF78C6D6A_.wvu.FilterData" localSheetId="0" hidden="1">'rekapitulace pro r. 2025'!$A$4:$BM$143</definedName>
    <definedName name="Z_B5509C2D_D4B4_4C11_960B_EDE3E4D85B41_.wvu.FilterData" localSheetId="0" hidden="1">'rekapitulace pro r. 2025'!$A$4:$BM$143</definedName>
    <definedName name="Z_B5EFED23_7307_4562_8AA1_BB5CC2B231E0_.wvu.FilterData" localSheetId="0" hidden="1">'rekapitulace pro r. 2025'!$C$4:$BC$149</definedName>
    <definedName name="Z_B6CDA514_C9B8_4F45_980E_F5CA3DDB959E_.wvu.FilterData" localSheetId="0" hidden="1">'rekapitulace pro r. 2025'!$A$4:$BM$143</definedName>
    <definedName name="Z_B720DB8D_8F05_41D8_B2A1_E41B98C9A479_.wvu.FilterData" localSheetId="0" hidden="1">'rekapitulace pro r. 2025'!$C$4:$BC$149</definedName>
    <definedName name="Z_B76A4E7E_D2F3_4DA7_9C3C_A7D5762B6346_.wvu.FilterData" localSheetId="0" hidden="1">'rekapitulace pro r. 2025'!#REF!</definedName>
    <definedName name="Z_B773E5D5_BAD4_4658_AAA8_C1B603D696D0_.wvu.FilterData" localSheetId="0" hidden="1">'rekapitulace pro r. 2025'!$C$4:$BC$149</definedName>
    <definedName name="Z_B82E66F1_FB89_4970_BFD2_CDD61374CCA7_.wvu.FilterData" localSheetId="0" hidden="1">'rekapitulace pro r. 2025'!$A$2:$BK$149</definedName>
    <definedName name="Z_B894258D_3A10_415E_9D07_0539B492B945_.wvu.FilterData" localSheetId="0" hidden="1">'rekapitulace pro r. 2025'!$D$4:$BB$59</definedName>
    <definedName name="Z_B9613BD5_AE29_4684_A37B_2EC041CFF3C6_.wvu.FilterData" localSheetId="0" hidden="1">'rekapitulace pro r. 2025'!$B$4:$F$146</definedName>
    <definedName name="Z_B9625186_F86E_46D7_A519_CC8FE6AB8D11_.wvu.FilterData" localSheetId="0" hidden="1">'rekapitulace pro r. 2025'!$C$4:$BC$149</definedName>
    <definedName name="Z_B9C297A6_CA55_42DA_A3AC_7538344EEA74_.wvu.FilterData" localSheetId="0" hidden="1">'rekapitulace pro r. 2025'!$A$2:$BK$146</definedName>
    <definedName name="Z_B9F8C2C5_2300_475C_883B_5E9CAFBC0927_.wvu.FilterData" localSheetId="0" hidden="1">'rekapitulace pro r. 2025'!$C$4:$BC$149</definedName>
    <definedName name="Z_BA1524CD_1CBB_4AB1_B36C_2E670A0DD53D_.wvu.FilterData" localSheetId="0" hidden="1">'rekapitulace pro r. 2025'!#REF!</definedName>
    <definedName name="Z_BA2CC131_C7CC_41D8_B442_B7CA42849450_.wvu.FilterData" localSheetId="0" hidden="1">'rekapitulace pro r. 2025'!#REF!</definedName>
    <definedName name="Z_BA2D7559_9B44_4673_9F66_923F4BE9A79C_.wvu.FilterData" localSheetId="0" hidden="1">'rekapitulace pro r. 2025'!$A$2:$BK$146</definedName>
    <definedName name="Z_BA80F2D8_707A_4601_BA2D_B2E209DB8BB6_.wvu.FilterData" localSheetId="0" hidden="1">'rekapitulace pro r. 2025'!$A$2:$BK$146</definedName>
    <definedName name="Z_BA871097_C171_4DF5_B790_4652A772BB47_.wvu.FilterData" localSheetId="0" hidden="1">'rekapitulace pro r. 2025'!$C$4:$BC$149</definedName>
    <definedName name="Z_BB700C42_0C44_4105_8401_B0EC3F942995_.wvu.FilterData" localSheetId="0" hidden="1">'rekapitulace pro r. 2025'!$C$4:$BC$149</definedName>
    <definedName name="Z_BBE97E31_C13D_4E4B_AC13_B426197B4E33_.wvu.FilterData" localSheetId="0" hidden="1">'rekapitulace pro r. 2025'!$A$4:$BK$143</definedName>
    <definedName name="Z_BC086B8E_BC5E_4655_B486_9383F012669B_.wvu.FilterData" localSheetId="0" hidden="1">'rekapitulace pro r. 2025'!$C$4:$BC$149</definedName>
    <definedName name="Z_BC674F12_B5AC_4675_A9F5_AB512B5431CB_.wvu.FilterData" localSheetId="0" hidden="1">'rekapitulace pro r. 2025'!$D$4:$BB$59</definedName>
    <definedName name="Z_BC99DA83_FBA6_448B_8E8D_9B490B81D12F_.wvu.FilterData" localSheetId="0" hidden="1">'rekapitulace pro r. 2025'!$A$4:$BM$143</definedName>
    <definedName name="Z_BC99DA83_FBA6_448B_8E8D_9B490B81D12F_.wvu.PrintTitles" localSheetId="0" hidden="1">'rekapitulace pro r. 2025'!$A:$B,'rekapitulace pro r. 2025'!$1:$4</definedName>
    <definedName name="Z_BD584E36_BB9C_4812_B5BC_AC5B072D3864_.wvu.FilterData" localSheetId="0" hidden="1">'rekapitulace pro r. 2025'!$C$4:$BC$149</definedName>
    <definedName name="Z_BDDED89C_033E_4907_A3AC_35C1126C1AB6_.wvu.FilterData" localSheetId="0" hidden="1">'rekapitulace pro r. 2025'!$AE$4:$AK$53</definedName>
    <definedName name="Z_BE25DDC6_782E_48A6_8F61_3FE4F4D6A9DD_.wvu.FilterData" localSheetId="0" hidden="1">'rekapitulace pro r. 2025'!$C$4:$BC$149</definedName>
    <definedName name="Z_BEDD3B44_DA87_40FC_A700_7FF90204932D_.wvu.FilterData" localSheetId="0" hidden="1">'rekapitulace pro r. 2025'!#REF!</definedName>
    <definedName name="Z_BF24358D_7E40_4E29_923B_148E2FB980F1_.wvu.FilterData" localSheetId="0" hidden="1">'rekapitulace pro r. 2025'!$C$4:$BC$149</definedName>
    <definedName name="Z_BF68D914_33FE_4A3C_ADB7_9E8A9F7AE33F_.wvu.FilterData" localSheetId="0" hidden="1">'rekapitulace pro r. 2025'!$D$4:$BB$59</definedName>
    <definedName name="Z_C000012F_51C5_4289_B4E3_9F37CF8FA1C6_.wvu.FilterData" localSheetId="0" hidden="1">'rekapitulace pro r. 2025'!$A$2:$BK$146</definedName>
    <definedName name="Z_C0A7C398_034E_46EF_A5DD_4E38BC6AE618_.wvu.FilterData" localSheetId="0" hidden="1">'rekapitulace pro r. 2025'!$C$4:$BK$146</definedName>
    <definedName name="Z_C0DDB50A_9310_4899_B986_94C7C69CCAB7_.wvu.FilterData" localSheetId="0" hidden="1">'rekapitulace pro r. 2025'!$C$4:$BC$149</definedName>
    <definedName name="Z_C13EDB15_0092_4337_B6EE_8358C3DDF028_.wvu.FilterData" localSheetId="0" hidden="1">'rekapitulace pro r. 2025'!$D$4:$BB$59</definedName>
    <definedName name="Z_C2C22E0B_36F6_45E8_ACC4_DFECE823D5C2_.wvu.FilterData" localSheetId="0" hidden="1">'rekapitulace pro r. 2025'!$C$4:$BC$149</definedName>
    <definedName name="Z_C32648D3_945E_4F3A_8C68_FEDB452980CF_.wvu.FilterData" localSheetId="0" hidden="1">'rekapitulace pro r. 2025'!$C$4:$BC$149</definedName>
    <definedName name="Z_C364670F_B81D_4C4D_8D4A_5BA0E03A9172_.wvu.FilterData" localSheetId="0" hidden="1">'rekapitulace pro r. 2025'!#REF!</definedName>
    <definedName name="Z_C431B14C_12A9_4300_9981_9FAF17F355C7_.wvu.FilterData" localSheetId="0" hidden="1">'rekapitulace pro r. 2025'!$C$4:$BK$146</definedName>
    <definedName name="Z_C4B9CD89_C33B_425F_8BA3_9108FEF11D82_.wvu.FilterData" localSheetId="0" hidden="1">'rekapitulace pro r. 2025'!$C$4:$BC$149</definedName>
    <definedName name="Z_C4F85760_8E83_4E28_B830_DEC574627C42_.wvu.FilterData" localSheetId="0" hidden="1">'rekapitulace pro r. 2025'!$BB$4:$BK$146</definedName>
    <definedName name="Z_C60F7234_AE7C_4A50_AD50_F2B26D5F3893_.wvu.FilterData" localSheetId="0" hidden="1">'rekapitulace pro r. 2025'!#REF!</definedName>
    <definedName name="Z_C7BD3FE9_EF26_48D9_B130_2129DEDB3449_.wvu.FilterData" localSheetId="0" hidden="1">'rekapitulace pro r. 2025'!$BK$4:$BK$142</definedName>
    <definedName name="Z_C8108694_60B4_45CB_83C7_3E190798E615_.wvu.FilterData" localSheetId="0" hidden="1">'rekapitulace pro r. 2025'!#REF!</definedName>
    <definedName name="Z_CAC21046_6B1F_49AA_9899_43288A59FCF1_.wvu.FilterData" localSheetId="0" hidden="1">'rekapitulace pro r. 2025'!$C$4:$BC$149</definedName>
    <definedName name="Z_CAF39FD7_0DFB_486A_9799_42D34AB5BA2B_.wvu.FilterData" localSheetId="0" hidden="1">'rekapitulace pro r. 2025'!$C$4:$BC$149</definedName>
    <definedName name="Z_CB1D83F8_5381_4D41_B626_396B480E8AA5_.wvu.FilterData" localSheetId="0" hidden="1">'rekapitulace pro r. 2025'!$AE$4:$AK$53</definedName>
    <definedName name="Z_CB71788A_2546_4347_8B7D_2A2169897028_.wvu.FilterData" localSheetId="0" hidden="1">'rekapitulace pro r. 2025'!$C$4:$BC$149</definedName>
    <definedName name="Z_CBC92FD3_5645_4117_BE87_ED944B53EBB7_.wvu.FilterData" localSheetId="0" hidden="1">'rekapitulace pro r. 2025'!$C$4:$BK$146</definedName>
    <definedName name="Z_CC03BA33_FC58_401A_B0F3_0BD8F9E6DCB2_.wvu.FilterData" localSheetId="0" hidden="1">'rekapitulace pro r. 2025'!$C$4:$BC$149</definedName>
    <definedName name="Z_CC19F704_C7A3_4D0D_B65E_971BF5D6AF9C_.wvu.FilterData" localSheetId="0" hidden="1">'rekapitulace pro r. 2025'!$C$4:$BC$149</definedName>
    <definedName name="Z_CC19F704_C7A3_4D0D_B65E_971BF5D6AF9C_.wvu.PrintTitles" localSheetId="0" hidden="1">'rekapitulace pro r. 2025'!$A:$B,'rekapitulace pro r. 2025'!$1:$4</definedName>
    <definedName name="Z_CD12B211_B899_409E_9A09_089FEFC5639C_.wvu.FilterData" localSheetId="0" hidden="1">'rekapitulace pro r. 2025'!$D$4:$BB$59</definedName>
    <definedName name="Z_CDE19504_E2CD_48E1_98D6_439A3157EF24_.wvu.FilterData" localSheetId="0" hidden="1">'rekapitulace pro r. 2025'!$B$4:$F$146</definedName>
    <definedName name="Z_CE39FE20_6FAB_4AED_AA81_1C2B88273613_.wvu.FilterData" localSheetId="0" hidden="1">'rekapitulace pro r. 2025'!$D$4:$BB$59</definedName>
    <definedName name="Z_CEABFBD0_B629_4D12_960F_2AE91D996A7B_.wvu.FilterData" localSheetId="0" hidden="1">'rekapitulace pro r. 2025'!$D$4:$BB$59</definedName>
    <definedName name="Z_CF054F60_3F82_4A0C_8C46_A2004079AEEC_.wvu.FilterData" localSheetId="0" hidden="1">'rekapitulace pro r. 2025'!$C$4:$BB$144</definedName>
    <definedName name="Z_CF93E06B_D1A1_40F1_91C3_903EC36F98F6_.wvu.FilterData" localSheetId="0" hidden="1">'rekapitulace pro r. 2025'!$A$4:$BM$143</definedName>
    <definedName name="Z_CFE1DEC7_B508_4284_A800_991802581D84_.wvu.FilterData" localSheetId="0" hidden="1">'rekapitulace pro r. 2025'!$C$4:$BC$149</definedName>
    <definedName name="Z_D009E7F3_8EF4_4E8D_B566_9720135D0958_.wvu.FilterData" localSheetId="0" hidden="1">'rekapitulace pro r. 2025'!$A$2:$BK$146</definedName>
    <definedName name="Z_D07571FE_AC7A_4A2D_94B0_127F0DDB964F_.wvu.FilterData" localSheetId="0" hidden="1">'rekapitulace pro r. 2025'!$D$4:$BB$59</definedName>
    <definedName name="Z_D083F748_0A2A_4788_BE0D_E538B96C4CB0_.wvu.FilterData" localSheetId="0" hidden="1">'rekapitulace pro r. 2025'!$AE$4:$AK$53</definedName>
    <definedName name="Z_D0ACD930_D309_42DF_928D_CF02096A0C1E_.wvu.FilterData" localSheetId="0" hidden="1">'rekapitulace pro r. 2025'!$C$4:$BK$146</definedName>
    <definedName name="Z_D133F734_7122_4844_8F73_EC69C7675212_.wvu.FilterData" localSheetId="0" hidden="1">'rekapitulace pro r. 2025'!$D$4:$BB$146</definedName>
    <definedName name="Z_D143258A_720D_4389_A3C8_9EFCCF6DC4DB_.wvu.FilterData" localSheetId="0" hidden="1">'rekapitulace pro r. 2025'!$D$4:$BB$59</definedName>
    <definedName name="Z_D14F5149_F89B_48B9_A399_11BAD74393A3_.wvu.FilterData" localSheetId="0" hidden="1">'rekapitulace pro r. 2025'!$C$4:$BC$149</definedName>
    <definedName name="Z_D2370CDD_5741_46D1_B92B_C50D70D2A579_.wvu.FilterData" localSheetId="0" hidden="1">'rekapitulace pro r. 2025'!$C$4:$BC$149</definedName>
    <definedName name="Z_D2AA8EDC_E7A9_4DFC_A6BC_9EEBC6833C8E_.wvu.FilterData" localSheetId="0" hidden="1">'rekapitulace pro r. 2025'!$C$4:$BC$149</definedName>
    <definedName name="Z_D2FAD8E5_4A42_4E5D_9CDF_74F2C31FE62B_.wvu.FilterData" localSheetId="0" hidden="1">'rekapitulace pro r. 2025'!$C$4:$BC$149</definedName>
    <definedName name="Z_D436459A_900D_4FC9_A05D_91C0ED6106EE_.wvu.FilterData" localSheetId="0" hidden="1">'rekapitulace pro r. 2025'!#REF!</definedName>
    <definedName name="Z_D5258C5A_CED6_46EA_9D41_3EF3D75D95AF_.wvu.FilterData" localSheetId="0" hidden="1">'rekapitulace pro r. 2025'!$C$4:$BC$149</definedName>
    <definedName name="Z_D5835347_89E6_4681_B0CC_7EBA9D44259C_.wvu.FilterData" localSheetId="0" hidden="1">'rekapitulace pro r. 2025'!$BB$4:$BK$146</definedName>
    <definedName name="Z_D6C677C7_3766_4433_B018_1853C13DDBAA_.wvu.FilterData" localSheetId="0" hidden="1">'rekapitulace pro r. 2025'!$C$4:$BC$149</definedName>
    <definedName name="Z_D6DB05B1_397F_4DFD_8DE6_12D29C310C44_.wvu.Cols" localSheetId="0" hidden="1">'rekapitulace pro r. 2025'!#REF!</definedName>
    <definedName name="Z_D6DB05B1_397F_4DFD_8DE6_12D29C310C44_.wvu.FilterData" localSheetId="0" hidden="1">'rekapitulace pro r. 2025'!$C$4:$BC$149</definedName>
    <definedName name="Z_D6DB05B1_397F_4DFD_8DE6_12D29C310C44_.wvu.PrintTitles" localSheetId="0" hidden="1">'rekapitulace pro r. 2025'!$A:$B,'rekapitulace pro r. 2025'!$1:$4</definedName>
    <definedName name="Z_D6FC7385_81F3_4C64_B7B4_68AA8EB705A6_.wvu.FilterData" localSheetId="0" hidden="1">'rekapitulace pro r. 2025'!$A$4:$BK$143</definedName>
    <definedName name="Z_D7388A85_F3F6_47A0_9725_663DC93F87E3_.wvu.FilterData" localSheetId="0" hidden="1">'rekapitulace pro r. 2025'!$C$4:$BC$149</definedName>
    <definedName name="Z_D7AB68E1_9A82_4173_9B91_F69806CF5399_.wvu.FilterData" localSheetId="0" hidden="1">'rekapitulace pro r. 2025'!#REF!</definedName>
    <definedName name="Z_D7FB5A1F_421B_43AD_82B2_06981BEC76F3_.wvu.FilterData" localSheetId="0" hidden="1">'rekapitulace pro r. 2025'!$C$4:$BC$149</definedName>
    <definedName name="Z_D8756336_F10B_473D_B27D_A12512D8A092_.wvu.FilterData" localSheetId="0" hidden="1">'rekapitulace pro r. 2025'!$C$4:$BC$149</definedName>
    <definedName name="Z_D8EB1320_3917_462F_901C_8A581B1FD16A_.wvu.FilterData" localSheetId="0" hidden="1">'rekapitulace pro r. 2025'!$C$4:$BK$146</definedName>
    <definedName name="Z_D928E7EA_2C43_41DD_9EF4_93C3B0E148EE_.wvu.FilterData" localSheetId="0" hidden="1">'rekapitulace pro r. 2025'!$C$4:$BC$149</definedName>
    <definedName name="Z_DA0992EB_6B7D_4023_9409_C05F5D4ABBB4_.wvu.FilterData" localSheetId="0" hidden="1">'rekapitulace pro r. 2025'!#REF!</definedName>
    <definedName name="Z_DA125483_823F_4B9E_829D_C20E1F4D7514_.wvu.FilterData" localSheetId="0" hidden="1">'rekapitulace pro r. 2025'!$D$4:$BB$59</definedName>
    <definedName name="Z_DA8D02C2_B865_408C_A069_F18ED2DC4E73_.wvu.FilterData" localSheetId="0" hidden="1">'rekapitulace pro r. 2025'!$A$4:$BM$143</definedName>
    <definedName name="Z_DAE6E213_3D8D_4E4C_A46C_EFA9FBADB4DB_.wvu.FilterData" localSheetId="0" hidden="1">'rekapitulace pro r. 2025'!$AE$4:$AK$53</definedName>
    <definedName name="Z_DAF0EAD3_3EA0_4A25_8DD9_948C8676E980_.wvu.FilterData" localSheetId="0" hidden="1">'rekapitulace pro r. 2025'!$C$4:$BC$149</definedName>
    <definedName name="Z_DBB9E3DD_A798_4BA6_86CB_62C7654AF7C2_.wvu.FilterData" localSheetId="0" hidden="1">'rekapitulace pro r. 2025'!$B$4:$F$146</definedName>
    <definedName name="Z_DDCFC808_48A1_4174_8575_DADB522D22A0_.wvu.FilterData" localSheetId="0" hidden="1">'rekapitulace pro r. 2025'!$AE$4:$AK$53</definedName>
    <definedName name="Z_E0BBFE7C_A031_4D85_8C17_C7CCD34DA696_.wvu.FilterData" localSheetId="0" hidden="1">'rekapitulace pro r. 2025'!$C$4:$BC$149</definedName>
    <definedName name="Z_E18F526E_3662_4F2A_832F_18B708A7FC98_.wvu.FilterData" localSheetId="0" hidden="1">'rekapitulace pro r. 2025'!$A$2:$BK$149</definedName>
    <definedName name="Z_E18F526E_3662_4F2A_832F_18B708A7FC98_.wvu.PrintTitles" localSheetId="0" hidden="1">'rekapitulace pro r. 2025'!$A:$B,'rekapitulace pro r. 2025'!$1:$4</definedName>
    <definedName name="Z_E1DDE73C_397B_46E5_852C_619C16EC98E3_.wvu.FilterData" localSheetId="0" hidden="1">'rekapitulace pro r. 2025'!$AE$4:$AK$53</definedName>
    <definedName name="Z_E2269366_341E_4590_9F09_293B54B652A5_.wvu.FilterData" localSheetId="0" hidden="1">'rekapitulace pro r. 2025'!$C$4:$BC$149</definedName>
    <definedName name="Z_E22B4F43_9961_4AC6_AA74_83B2E23EBC77_.wvu.FilterData" localSheetId="0" hidden="1">'rekapitulace pro r. 2025'!$A$4:$BM$143</definedName>
    <definedName name="Z_E27C4002_35A2_48B4_AF4F_27832C1FFD0E_.wvu.FilterData" localSheetId="0" hidden="1">'rekapitulace pro r. 2025'!#REF!</definedName>
    <definedName name="Z_E2F615B6_BBCA_4E66_88C3_CC39B7FC8D9C_.wvu.FilterData" localSheetId="0" hidden="1">'rekapitulace pro r. 2025'!$A$4:$BM$143</definedName>
    <definedName name="Z_E2F615B6_BBCA_4E66_88C3_CC39B7FC8D9C_.wvu.PrintTitles" localSheetId="0" hidden="1">'rekapitulace pro r. 2025'!$A:$B,'rekapitulace pro r. 2025'!$1:$4</definedName>
    <definedName name="Z_E310DA9E_AAEE_4E7C_AD7C_887ADABBFE27_.wvu.FilterData" localSheetId="0" hidden="1">'rekapitulace pro r. 2025'!$D$4:$BB$59</definedName>
    <definedName name="Z_E33EA06E_B28E_4768_86B5_6202472DAC37_.wvu.FilterData" localSheetId="0" hidden="1">'rekapitulace pro r. 2025'!$C$4:$BC$149</definedName>
    <definedName name="Z_E43512F8_5B5E_4C98_B028_C017219FF044_.wvu.FilterData" localSheetId="0" hidden="1">'rekapitulace pro r. 2025'!#REF!</definedName>
    <definedName name="Z_E57D5CBC_71F0_490E_B85F_757EF8927DAA_.wvu.FilterData" localSheetId="0" hidden="1">'rekapitulace pro r. 2025'!$D$4:$BB$59</definedName>
    <definedName name="Z_E5AF9B1F_A347_4D24_8DC5_66A1CA2BD16D_.wvu.FilterData" localSheetId="0" hidden="1">'rekapitulace pro r. 2025'!$D$4:$BB$59</definedName>
    <definedName name="Z_E6FE3D43_AA32_4C50_B275_4F710A5933D8_.wvu.FilterData" localSheetId="0" hidden="1">'rekapitulace pro r. 2025'!$C$4:$BK$146</definedName>
    <definedName name="Z_E7B31B55_B1A0_4F34_9409_44079880CDDD_.wvu.FilterData" localSheetId="0" hidden="1">'rekapitulace pro r. 2025'!$C$4:$BC$149</definedName>
    <definedName name="Z_E85FD4D9_C35A_4673_A745_0479BADC3B23_.wvu.FilterData" localSheetId="0" hidden="1">'rekapitulace pro r. 2025'!$C$4:$BK$146</definedName>
    <definedName name="Z_E89B76AE_ABC7_46EA_BFBE_2DAD8DC2B459_.wvu.FilterData" localSheetId="0" hidden="1">'rekapitulace pro r. 2025'!$D$4:$BB$59</definedName>
    <definedName name="Z_E8F13626_305D_48FA_BFD2_A4D44CB5A124_.wvu.FilterData" localSheetId="0" hidden="1">'rekapitulace pro r. 2025'!$C$4:$BK$146</definedName>
    <definedName name="Z_E9BDB633_D74D_4A44_BDF3_4A30B04647D8_.wvu.FilterData" localSheetId="0" hidden="1">'rekapitulace pro r. 2025'!$C$4:$BK$146</definedName>
    <definedName name="Z_E9C22FF5_75EC_4C04_ABD6_408B88CEC3B9_.wvu.FilterData" localSheetId="0" hidden="1">'rekapitulace pro r. 2025'!$C$4:$BC$149</definedName>
    <definedName name="Z_E9E53CE9_24F3_4B81_8BCD_6146FBD3348D_.wvu.FilterData" localSheetId="0" hidden="1">'rekapitulace pro r. 2025'!#REF!</definedName>
    <definedName name="Z_E9EF155A_9911_414C_B05B_AAB7554801B5_.wvu.FilterData" localSheetId="0" hidden="1">'rekapitulace pro r. 2025'!$C$4:$BC$149</definedName>
    <definedName name="Z_EA8F30B2_C419_4FBE_8681_6F4B9D4E44FA_.wvu.FilterData" localSheetId="0" hidden="1">'rekapitulace pro r. 2025'!#REF!</definedName>
    <definedName name="Z_EC8A5345_2A02_4E82_AB2E_13BF9AA06BEE_.wvu.FilterData" localSheetId="0" hidden="1">'rekapitulace pro r. 2025'!$A$2:$BK$146</definedName>
    <definedName name="Z_ED2AB4F1_1735_49A8_B88D_AA08A9FBF25D_.wvu.FilterData" localSheetId="0" hidden="1">'rekapitulace pro r. 2025'!$C$4:$BC$149</definedName>
    <definedName name="Z_ED4807F7_1301_4643_AA69_46F2817CCF9E_.wvu.FilterData" localSheetId="0" hidden="1">'rekapitulace pro r. 2025'!$AE$4:$AK$53</definedName>
    <definedName name="Z_F10CEA70_CFFF_4C28_B881_294587BC4C43_.wvu.FilterData" localSheetId="0" hidden="1">'rekapitulace pro r. 2025'!$C$4:$BC$149</definedName>
    <definedName name="Z_F1313BD5_43C5_483D_8067_7BE5FCE53E5A_.wvu.FilterData" localSheetId="0" hidden="1">'rekapitulace pro r. 2025'!$A$2:$BK$146</definedName>
    <definedName name="Z_F13E7FFF_B46F_45C2_8C93_8A75CE285D97_.wvu.FilterData" localSheetId="0" hidden="1">'rekapitulace pro r. 2025'!$BB$4:$BK$146</definedName>
    <definedName name="Z_F146303A_422F_4031_B192_237C4CC1A8B7_.wvu.FilterData" localSheetId="0" hidden="1">'rekapitulace pro r. 2025'!$A$2:$BK$149</definedName>
    <definedName name="Z_F1F38FDC_2C00_495F_8FB9_F8BA8BB269B2_.wvu.FilterData" localSheetId="0" hidden="1">'rekapitulace pro r. 2025'!$A$2:$BK$146</definedName>
    <definedName name="Z_F292DB3E_B34F_4000_8BFC_3E7A91907B5E_.wvu.FilterData" localSheetId="0" hidden="1">'rekapitulace pro r. 2025'!$C$4:$BK$146</definedName>
    <definedName name="Z_F2D625EB_2649_4323_8CA4_9B4601237A96_.wvu.FilterData" localSheetId="0" hidden="1">'rekapitulace pro r. 2025'!$C$4:$BC$149</definedName>
    <definedName name="Z_F2F63767_EA4B_4C54_A90E_E6730C9015A3_.wvu.FilterData" localSheetId="0" hidden="1">'rekapitulace pro r. 2025'!$C$4:$BC$149</definedName>
    <definedName name="Z_F3D1AC9C_FE0D_438A_88AC_8D3A8FAAA497_.wvu.Cols" localSheetId="0" hidden="1">'rekapitulace pro r. 2025'!#REF!,'rekapitulace pro r. 2025'!#REF!,'rekapitulace pro r. 2025'!#REF!</definedName>
    <definedName name="Z_F3D1AC9C_FE0D_438A_88AC_8D3A8FAAA497_.wvu.FilterData" localSheetId="0" hidden="1">'rekapitulace pro r. 2025'!$D$4:$BB$59</definedName>
    <definedName name="Z_F3D1AC9C_FE0D_438A_88AC_8D3A8FAAA497_.wvu.PrintTitles" localSheetId="0" hidden="1">'rekapitulace pro r. 2025'!$A:$B,'rekapitulace pro r. 2025'!$2:$4</definedName>
    <definedName name="Z_F3F60F77_A5EA_4E9E_849E_A8F47C65173C_.wvu.FilterData" localSheetId="0" hidden="1">'rekapitulace pro r. 2025'!$D$4:$BB$59</definedName>
    <definedName name="Z_F58E96A6_7FE1_4D44_A1BA_5CC1A0899A23_.wvu.FilterData" localSheetId="0" hidden="1">'rekapitulace pro r. 2025'!$C$4:$BC$149</definedName>
    <definedName name="Z_F5B550DD_DB11_49EA_92DA_CBF0FB05EFAF_.wvu.FilterData" localSheetId="0" hidden="1">'rekapitulace pro r. 2025'!$A$2:$BK$146</definedName>
    <definedName name="Z_F5DE1C9B_F8F7_4DBB_A63B_04D80C3C88C4_.wvu.FilterData" localSheetId="0" hidden="1">'rekapitulace pro r. 2025'!$A$2:$BK$146</definedName>
    <definedName name="Z_F639FEFD_8C2F_4504_9D6B_2F9C87A5F4DC_.wvu.FilterData" localSheetId="0" hidden="1">'rekapitulace pro r. 2025'!$A$4:$BK$143</definedName>
    <definedName name="Z_F66B930A_F4A5_4357_A932_87D66427A5A7_.wvu.FilterData" localSheetId="0" hidden="1">'rekapitulace pro r. 2025'!$A$2:$BK$146</definedName>
    <definedName name="Z_F67B5DD5_810A_433D_8D4D_9E366EB29844_.wvu.FilterData" localSheetId="0" hidden="1">'rekapitulace pro r. 2025'!$C$4:$BC$149</definedName>
    <definedName name="Z_F6CB4AE8_AADB_41CA_8A6A_6AC2BE57684A_.wvu.FilterData" localSheetId="0" hidden="1">'rekapitulace pro r. 2025'!$BK$4:$BK$142</definedName>
    <definedName name="Z_F6DC49BD_99D0_4145_AF81_25DC473C1ED3_.wvu.FilterData" localSheetId="0" hidden="1">'rekapitulace pro r. 2025'!$C$4:$BC$149</definedName>
    <definedName name="Z_F7571919_C1C9_47D0_8677_2E947D0250BF_.wvu.FilterData" localSheetId="0" hidden="1">'rekapitulace pro r. 2025'!$C$4:$BC$149</definedName>
    <definedName name="Z_F7629CE5_E225_4D4E_B2DE_4B8754EA7424_.wvu.FilterData" localSheetId="0" hidden="1">'rekapitulace pro r. 2025'!$C$4:$BC$149</definedName>
    <definedName name="Z_F866F523_F315_41D1_81F1_8D98650DBDF6_.wvu.FilterData" localSheetId="0" hidden="1">'rekapitulace pro r. 2025'!$AE$4:$AK$53</definedName>
    <definedName name="Z_F8C0D839_706D_450F_996A_EAF282418ECE_.wvu.FilterData" localSheetId="0" hidden="1">'rekapitulace pro r. 2025'!#REF!</definedName>
    <definedName name="Z_F8FD2750_24E5_46D2_A862_5FD94F633C1C_.wvu.FilterData" localSheetId="0" hidden="1">'rekapitulace pro r. 2025'!$C$4:$BC$149</definedName>
    <definedName name="Z_F8FFFAAD_62C1_4EF9_A7C6_7D364EAE9AE2_.wvu.FilterData" localSheetId="0" hidden="1">'rekapitulace pro r. 2025'!$BB$4:$BK$146</definedName>
    <definedName name="Z_F90D30A2_F805_424E_B2D8_DAE03F389B4F_.wvu.FilterData" localSheetId="0" hidden="1">'rekapitulace pro r. 2025'!$C$4:$BC$149</definedName>
    <definedName name="Z_F9412045_96A3_4547_A4BF_2DD72C6EFB7A_.wvu.FilterData" localSheetId="0" hidden="1">'rekapitulace pro r. 2025'!$A$2:$BK$146</definedName>
    <definedName name="Z_F9D0E7DC_A30D_4363_965B_B869687F2E7B_.wvu.FilterData" localSheetId="0" hidden="1">'rekapitulace pro r. 2025'!$C$4:$BC$149</definedName>
    <definedName name="Z_FB107357_1E47_4800_8434_81EDBC5D2FDD_.wvu.FilterData" localSheetId="0" hidden="1">'rekapitulace pro r. 2025'!$C$4:$BB$144</definedName>
    <definedName name="Z_FB2AF93A_82BC_4622_BB5B_54CB5003CB81_.wvu.FilterData" localSheetId="0" hidden="1">'rekapitulace pro r. 2025'!$A$2:$BK$146</definedName>
    <definedName name="Z_FBBC326D_D4D9_46A9_A766_6D75E63F40EC_.wvu.FilterData" localSheetId="0" hidden="1">'rekapitulace pro r. 2025'!#REF!</definedName>
    <definedName name="Z_FC0502DB_4990_4792_B74C_9DDC4DF42650_.wvu.FilterData" localSheetId="0" hidden="1">'rekapitulace pro r. 2025'!$C$4:$BC$149</definedName>
    <definedName name="Z_FC72C826_3014_4B02_997F_4B83B610CE13_.wvu.FilterData" localSheetId="0" hidden="1">'rekapitulace pro r. 2025'!#REF!</definedName>
    <definedName name="Z_FCA7C4D0_F184_4FFA_BC07_E6B01D6F8563_.wvu.FilterData" localSheetId="0" hidden="1">'rekapitulace pro r. 2025'!$A$3:$BB$144</definedName>
    <definedName name="Z_FCA9C395_7740_4D59_B2AF_7B3B8834ADF4_.wvu.FilterData" localSheetId="0" hidden="1">'rekapitulace pro r. 2025'!$AE$4:$AK$53</definedName>
    <definedName name="Z_FCC10358_9EE5_43B9_AAAC_502572BC39F1_.wvu.FilterData" localSheetId="0" hidden="1">'rekapitulace pro r. 2025'!#REF!</definedName>
    <definedName name="Z_FD77869E_AC0B_4B2E_8A07_5BD56FF05044_.wvu.FilterData" localSheetId="0" hidden="1">'rekapitulace pro r. 2025'!$C$4:$BC$149</definedName>
    <definedName name="Z_FD8EA892_D3D8_40C4_A7D8_FF2F4D295907_.wvu.FilterData" localSheetId="0" hidden="1">'rekapitulace pro r. 2025'!$C$4:$BC$149</definedName>
    <definedName name="Z_FD8EB248_DB65_4EEC_86F2_B7F8A06F62CD_.wvu.FilterData" localSheetId="0" hidden="1">'rekapitulace pro r. 2025'!$C$4:$BC$149</definedName>
    <definedName name="Z_FD98EB95_8BB0_4C85_A3A7_529968E529E8_.wvu.FilterData" localSheetId="0" hidden="1">'rekapitulace pro r. 2025'!$D$4:$BB$59</definedName>
    <definedName name="Z_FDEC49BF_F78F_4770_B477_B89702F92A26_.wvu.FilterData" localSheetId="0" hidden="1">'rekapitulace pro r. 2025'!$BK$4:$BK$142</definedName>
    <definedName name="Z_FDF2D171_D053_4B0B_A629_1EEF4D9B9E6A_.wvu.FilterData" localSheetId="0" hidden="1">'rekapitulace pro r. 2025'!$C$4:$BC$149</definedName>
    <definedName name="Z_FE02AECB_5226_441D_BB2C_D46D77571228_.wvu.FilterData" localSheetId="0" hidden="1">'rekapitulace pro r. 2025'!$C$4:$BC$149</definedName>
    <definedName name="Z_FE72A262_5F60_4734_BA37_E1F53DE32186_.wvu.FilterData" localSheetId="0" hidden="1">'rekapitulace pro r. 2025'!$C$4:$BC$149</definedName>
    <definedName name="Z_FE72A262_5F60_4734_BA37_E1F53DE32186_.wvu.PrintTitles" localSheetId="0" hidden="1">'rekapitulace pro r. 2025'!$A:$B,'rekapitulace pro r. 2025'!$1:$4</definedName>
    <definedName name="Z_FEC75DED_4806_4334_8CA9_51F062E995D5_.wvu.FilterData" localSheetId="0" hidden="1">'rekapitulace pro r. 2025'!#REF!</definedName>
    <definedName name="Z_FEE0BD9D_74E2_4A4F_B54A_45E54A47EF84_.wvu.FilterData" localSheetId="0" hidden="1">'rekapitulace pro r. 2025'!$D$4:$BB$59</definedName>
  </definedNames>
  <calcPr calcId="191029"/>
  <customWorkbookViews>
    <customWorkbookView name="Steklíková Dagmar – osobní zobrazení" guid="{7A694604-DFE4-434C-BF7B-7E97A9C037D7}" mergeInterval="0" personalView="1" maximized="1" xWindow="-9" yWindow="-9" windowWidth="1938" windowHeight="1048" activeSheetId="1"/>
    <customWorkbookView name="Jarkovský Václav Ing. – osobní zobrazení" guid="{648EDD87-2654-4B80-BBE4-7C270B7F7285}" mergeInterval="0" personalView="1" maximized="1" xWindow="-8" yWindow="-8" windowWidth="1936" windowHeight="1056" activeSheetId="1"/>
    <customWorkbookView name="Kopřivová Alena – osobní zobrazení" guid="{E2F615B6-BBCA-4E66-88C3-CC39B7FC8D9C}" mergeInterval="0" personalView="1" maximized="1" xWindow="-9" yWindow="-9" windowWidth="1938" windowHeight="1048" activeSheetId="1"/>
    <customWorkbookView name="Dědková Radka Ing. – osobní zobrazení" guid="{5BD10AFD-3F28-45D2-863B-A9DD20A80976}" mergeInterval="0" personalView="1" xWindow="9" yWindow="25" windowWidth="1858" windowHeight="981" activeSheetId="1"/>
    <customWorkbookView name="Beskydová Sabina Ing. – osobní zobrazení" guid="{A87A3ECB-C430-4DA4-B55C-73046D0ABBAD}" mergeInterval="0" personalView="1" maximized="1" xWindow="-8" yWindow="-8" windowWidth="1936" windowHeight="1056" activeSheetId="1"/>
    <customWorkbookView name="Pražáková Markéta – osobní zobrazení" guid="{BC99DA83-FBA6-448B-8E8D-9B490B81D12F}" mergeInterval="0" personalView="1" maximized="1" xWindow="-8" yWindow="-8" windowWidth="1936" windowHeight="1056" activeSheetId="1"/>
    <customWorkbookView name="340 – osobní zobrazení" guid="{04917EA0-AEB4-44DB-A74D-B68FB737E1D8}" mergeInterval="0" personalView="1" maximized="1" xWindow="-8" yWindow="-8" windowWidth="1616" windowHeight="876" activeSheetId="1"/>
    <customWorkbookView name="213 – osobní zobrazení" guid="{972E7F8C-31AC-4DFF-B689-2F9F300E0209}" mergeInterval="0" personalView="1" maximized="1" xWindow="-8" yWindow="-8" windowWidth="1936" windowHeight="1056" activeSheetId="1"/>
    <customWorkbookView name="Václav Jarkovský - vlastní zobrazení" guid="{FE72A262-5F60-4734-BA37-E1F53DE32186}" mergeInterval="0" personalView="1" xWindow="10" yWindow="32" windowWidth="1276" windowHeight="739" activeSheetId="1"/>
    <customWorkbookView name="395 - vlastní zobrazení" guid="{3D139D5F-E81C-49AC-B722-61A6B21833C7}" mergeInterval="0" personalView="1" maximized="1" xWindow="1" yWindow="1" windowWidth="1788" windowHeight="785" activeSheetId="1"/>
    <customWorkbookView name="340 - vlastní zobrazení" guid="{21FB03B5-FEC1-457E-9D5D-AEAF28571CD0}" mergeInterval="0" personalView="1" maximized="1" xWindow="1" yWindow="1" windowWidth="1596" windowHeight="670" activeSheetId="1"/>
    <customWorkbookView name="213 - vlastní zobrazení" guid="{E18F526E-3662-4F2A-832F-18B708A7FC98}" mergeInterval="0" personalView="1" maximized="1" xWindow="1" yWindow="1" windowWidth="1276" windowHeight="799" activeSheetId="1"/>
    <customWorkbookView name="Alena Kopřivová - vlastní zobrazení" guid="{DBB9E3DD-A798-4BA6-86CB-62C7654AF7C2}" mergeInterval="0" personalView="1" maximized="1" xWindow="1" yWindow="1" windowWidth="1276" windowHeight="794" activeSheetId="1"/>
    <customWorkbookView name="387 - vlastní zobrazení" guid="{C912630A-CE1E-43BF-93A5-907EB893AE9F}" mergeInterval="0" personalView="1" maximized="1" xWindow="1" yWindow="1" windowWidth="1276" windowHeight="743" activeSheetId="1"/>
    <customWorkbookView name="V. Jarkovský - vlastní zobrazení" guid="{73A9278F-ACD2-46CC-90F0-5FE6E8646A78}" mergeInterval="0" personalView="1" maximized="1" xWindow="1" yWindow="1" windowWidth="1280" windowHeight="803" activeSheetId="1"/>
    <customWorkbookView name="340 - vlastní pohled" guid="{9FDDAA86-AF96-4D9B-BEAF-E6D32D874E90}" mergeInterval="0" personalView="1" maximized="1" windowWidth="1276" windowHeight="852" activeSheetId="1"/>
    <customWorkbookView name="395 - vlastní pohled" guid="{0D75C6D6-0D23-4498-AFA9-F81199E1F510}" mergeInterval="0" personalView="1" maximized="1" windowWidth="1276" windowHeight="852" activeSheetId="1"/>
    <customWorkbookView name="SM841 - vlastní pohled" guid="{16DB59CC-AD35-46AF-86E6-9754EC16E66C}" mergeInterval="0" personalView="1" maximized="1" windowWidth="1276" windowHeight="786" activeSheetId="1"/>
    <customWorkbookView name="sm387 - vlastní pohled" guid="{4F6545A6-568C-4395-A38E-00A03A6331A8}" mergeInterval="0" personalView="1" maximized="1" windowWidth="1020" windowHeight="605" activeSheetId="1"/>
    <customWorkbookView name="Třísková Dana - vlastní pohled" guid="{472D8D96-9E0B-48AA-8BD5-80586558172E}" mergeInterval="0" personalView="1" maximized="1" windowWidth="1020" windowHeight="605" activeSheetId="1"/>
    <customWorkbookView name="Volfová Hana - vlastní pohled" guid="{20607AA2-6209-48E5-800E-CE55AB9B3BBF}" mergeInterval="0" personalView="1" maximized="1" windowWidth="1020" windowHeight="605" activeSheetId="1"/>
    <customWorkbookView name="Jarkovský Václav - vlastní pohled" guid="{186A3392-E96B-4857-95EE-E26001ED6B85}" mergeInterval="0" personalView="1" maximized="1" windowWidth="1020" windowHeight="605" activeSheetId="1"/>
    <customWorkbookView name="VJ - vlastní pohled" guid="{5C56AF04-5BD7-11D7-A5C2-B622CBA17847}" mergeInterval="0" personalView="1" maximized="1" windowWidth="1020" windowHeight="650" activeSheetId="1" showStatusbar="0"/>
    <customWorkbookView name="Ludmila Šperková - vlastní pohled" guid="{B2D20EA2-AB1E-474D-9FDB-B8A61C912297}" mergeInterval="0" personalView="1" maximized="1" windowWidth="1020" windowHeight="579" tabRatio="358" activeSheetId="1"/>
    <customWorkbookView name="V.Jarkovský - vlastní pohled" guid="{B45F1B8F-13AA-4970-BA9A-C39B2F8FFA63}" mergeInterval="0" personalView="1" maximized="1" windowWidth="1276" windowHeight="852" activeSheetId="1"/>
    <customWorkbookView name="sm395 - vlastní pohled" guid="{1D888E37-2224-47B8-BBCA-8AE3DB477E24}" mergeInterval="0" personalView="1" maximized="1" windowWidth="1020" windowHeight="605" activeSheetId="1" showComments="commIndAndComment"/>
    <customWorkbookView name="387 - vlastní pohled" guid="{F3D1AC9C-FE0D-438A-88AC-8D3A8FAAA497}" mergeInterval="0" personalView="1" maximized="1" windowWidth="1276" windowHeight="822" activeSheetId="1"/>
    <customWorkbookView name="841 - vlastní pohled" guid="{42C77DEA-95AC-4A20-8DF3-B83B09926CE9}" mergeInterval="0" personalView="1" maximized="1" windowWidth="1250" windowHeight="859" activeSheetId="1"/>
    <customWorkbookView name="Pavla Klodová - vlastní zobrazení" guid="{457267F0-EEA0-4644-991E-A27CA2C23373}" mergeInterval="0" personalView="1" maximized="1" xWindow="1" yWindow="1" windowWidth="1276" windowHeight="771" activeSheetId="1"/>
    <customWorkbookView name="Jan Vaníček - vlastní zobrazení" guid="{F58E96A6-7FE1-4D44-A1BA-5CC1A0899A23}" mergeInterval="0" personalView="1" xWindow="9" yWindow="31" windowWidth="1264" windowHeight="696" activeSheetId="1"/>
    <customWorkbookView name="Středová Drahomíra Bc. – osobní zobrazení" guid="{5FC9C78E-5B53-4558-848D-02C7639ADF8F}" mergeInterval="0" personalView="1" maximized="1" xWindow="-8" yWindow="-8" windowWidth="1936" windowHeight="1056" activeSheetId="1" showComments="commIndAndComment"/>
    <customWorkbookView name="Jan Vaníček – osobní zobrazení" guid="{CC19F704-C7A3-4D0D-B65E-971BF5D6AF9C}" mergeInterval="0" personalView="1" maximized="1" xWindow="-8" yWindow="-8" windowWidth="1936" windowHeight="1056" activeSheetId="1"/>
    <customWorkbookView name="395 – osobní zobrazení" guid="{D6DB05B1-397F-4DFD-8DE6-12D29C310C44}" mergeInterval="0" personalView="1" windowWidth="1920" windowHeight="1032" activeSheetId="1"/>
    <customWorkbookView name="Formánková Kateřina Mgr. – osobní zobrazení" guid="{0B96E24D-B6C1-4EBE-A0B1-F83E680D491E}" mergeInterval="0" personalView="1" maximized="1" xWindow="-8" yWindow="-8" windowWidth="1936" windowHeight="1056" activeSheetId="1"/>
    <customWorkbookView name="Bonhard Jiří Ing. – osobní zobrazení" guid="{01C4A12D-706F-4B95-A147-3F76A993097D}" mergeInterval="0" personalView="1" maximized="1" xWindow="-8" yWindow="-8" windowWidth="1936" windowHeight="105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42" i="1" l="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R29" i="1" s="1"/>
  <c r="P28" i="1"/>
  <c r="P27" i="1"/>
  <c r="P26" i="1"/>
  <c r="P25" i="1"/>
  <c r="P24" i="1"/>
  <c r="P23" i="1"/>
  <c r="P22" i="1"/>
  <c r="P21" i="1"/>
  <c r="P20" i="1"/>
  <c r="P19" i="1"/>
  <c r="P18" i="1"/>
  <c r="P17" i="1"/>
  <c r="S142" i="1"/>
  <c r="S140" i="1"/>
  <c r="S138" i="1"/>
  <c r="S136" i="1"/>
  <c r="S134" i="1"/>
  <c r="S132" i="1"/>
  <c r="S130" i="1"/>
  <c r="S128" i="1"/>
  <c r="S126" i="1"/>
  <c r="S124" i="1"/>
  <c r="S122" i="1"/>
  <c r="S120" i="1"/>
  <c r="S118" i="1"/>
  <c r="S116" i="1"/>
  <c r="S114" i="1"/>
  <c r="S112" i="1"/>
  <c r="S110" i="1"/>
  <c r="S108" i="1"/>
  <c r="S106" i="1"/>
  <c r="S104" i="1"/>
  <c r="S102" i="1"/>
  <c r="S100" i="1"/>
  <c r="S98" i="1"/>
  <c r="S96" i="1"/>
  <c r="S94" i="1"/>
  <c r="S92" i="1"/>
  <c r="S90" i="1"/>
  <c r="S88" i="1"/>
  <c r="S86" i="1"/>
  <c r="S84" i="1"/>
  <c r="S82" i="1"/>
  <c r="S80" i="1"/>
  <c r="S78" i="1"/>
  <c r="S76" i="1"/>
  <c r="S74" i="1"/>
  <c r="S72" i="1"/>
  <c r="S70" i="1"/>
  <c r="S68" i="1"/>
  <c r="S66" i="1"/>
  <c r="S64" i="1"/>
  <c r="S62" i="1"/>
  <c r="S60" i="1"/>
  <c r="S58" i="1"/>
  <c r="S56" i="1"/>
  <c r="S54" i="1"/>
  <c r="S52" i="1"/>
  <c r="S50" i="1"/>
  <c r="S48" i="1"/>
  <c r="S46" i="1"/>
  <c r="S44" i="1"/>
  <c r="S42" i="1"/>
  <c r="S40" i="1"/>
  <c r="S38" i="1"/>
  <c r="S36" i="1"/>
  <c r="S34" i="1"/>
  <c r="S32" i="1"/>
  <c r="S30" i="1"/>
  <c r="S28" i="1"/>
  <c r="S26" i="1"/>
  <c r="S24" i="1"/>
  <c r="S22" i="1"/>
  <c r="S20" i="1"/>
  <c r="S18" i="1"/>
  <c r="S16" i="1"/>
  <c r="S14" i="1"/>
  <c r="S12" i="1"/>
  <c r="S10" i="1"/>
  <c r="S8" i="1"/>
  <c r="S6" i="1"/>
  <c r="V45" i="1" l="1"/>
  <c r="AB45" i="1" s="1"/>
  <c r="AE45" i="1" s="1"/>
  <c r="V92" i="1" l="1"/>
  <c r="BE145" i="1" l="1"/>
  <c r="BD145" i="1"/>
  <c r="BE142" i="1"/>
  <c r="BD142" i="1"/>
  <c r="BE140" i="1"/>
  <c r="BD140" i="1"/>
  <c r="BE138" i="1"/>
  <c r="BD138" i="1"/>
  <c r="BE136" i="1"/>
  <c r="BD136" i="1"/>
  <c r="BE134" i="1"/>
  <c r="BD134" i="1"/>
  <c r="BE132" i="1"/>
  <c r="BD132" i="1"/>
  <c r="BE130" i="1"/>
  <c r="BD130" i="1"/>
  <c r="BE128" i="1"/>
  <c r="BD128" i="1"/>
  <c r="BE126" i="1"/>
  <c r="BD126" i="1"/>
  <c r="BE124" i="1"/>
  <c r="BD124" i="1"/>
  <c r="BE122" i="1"/>
  <c r="BD122" i="1"/>
  <c r="BE120" i="1"/>
  <c r="BD120" i="1"/>
  <c r="BE118" i="1"/>
  <c r="BD118" i="1"/>
  <c r="BE116" i="1"/>
  <c r="BD116" i="1"/>
  <c r="BE114" i="1"/>
  <c r="BD114" i="1"/>
  <c r="BE112" i="1"/>
  <c r="BD112" i="1"/>
  <c r="BE110" i="1"/>
  <c r="BD110" i="1"/>
  <c r="BE108" i="1"/>
  <c r="BD108" i="1"/>
  <c r="BE106" i="1"/>
  <c r="BD106" i="1"/>
  <c r="BE104" i="1"/>
  <c r="BD104" i="1"/>
  <c r="BE102" i="1"/>
  <c r="BD102" i="1"/>
  <c r="BE100" i="1"/>
  <c r="BD100" i="1"/>
  <c r="BE98" i="1"/>
  <c r="BD98" i="1"/>
  <c r="BE96" i="1"/>
  <c r="BD96" i="1"/>
  <c r="BE94" i="1"/>
  <c r="BD94" i="1"/>
  <c r="BE92" i="1"/>
  <c r="BD92" i="1"/>
  <c r="BE90" i="1"/>
  <c r="BD90" i="1"/>
  <c r="BE88" i="1"/>
  <c r="BD88" i="1"/>
  <c r="BE86" i="1"/>
  <c r="BD86" i="1"/>
  <c r="BE84" i="1"/>
  <c r="BD84" i="1"/>
  <c r="BE82" i="1"/>
  <c r="BD82" i="1"/>
  <c r="BE80" i="1"/>
  <c r="BD80" i="1"/>
  <c r="BE78" i="1"/>
  <c r="BD78" i="1"/>
  <c r="BE76" i="1"/>
  <c r="BD76" i="1"/>
  <c r="BE74" i="1"/>
  <c r="BD74" i="1"/>
  <c r="BE72" i="1"/>
  <c r="BD72" i="1"/>
  <c r="BE70" i="1"/>
  <c r="BD70" i="1"/>
  <c r="BE68" i="1"/>
  <c r="BD68" i="1"/>
  <c r="BE66" i="1"/>
  <c r="BD66" i="1"/>
  <c r="BE64" i="1"/>
  <c r="BD64" i="1"/>
  <c r="BE62" i="1"/>
  <c r="BD62" i="1"/>
  <c r="BE60" i="1"/>
  <c r="BD60" i="1"/>
  <c r="BE58" i="1"/>
  <c r="BD58" i="1"/>
  <c r="BE56" i="1"/>
  <c r="BD56" i="1"/>
  <c r="BE54" i="1"/>
  <c r="BD54" i="1"/>
  <c r="BE52" i="1"/>
  <c r="BD52" i="1"/>
  <c r="BE50" i="1"/>
  <c r="BD50" i="1"/>
  <c r="BE48" i="1"/>
  <c r="BD48" i="1"/>
  <c r="BE46" i="1"/>
  <c r="BD46" i="1"/>
  <c r="BE44" i="1"/>
  <c r="BD44" i="1"/>
  <c r="BE42" i="1"/>
  <c r="BD42" i="1"/>
  <c r="BE40" i="1"/>
  <c r="BD40" i="1"/>
  <c r="BE38" i="1"/>
  <c r="BD38" i="1"/>
  <c r="BE36" i="1"/>
  <c r="BD36" i="1"/>
  <c r="BE34" i="1"/>
  <c r="BD34" i="1"/>
  <c r="BE32" i="1"/>
  <c r="BD32" i="1"/>
  <c r="BE30" i="1"/>
  <c r="BD30" i="1"/>
  <c r="BE28" i="1"/>
  <c r="BD28" i="1"/>
  <c r="BE26" i="1"/>
  <c r="BD26" i="1"/>
  <c r="BE24" i="1"/>
  <c r="BD24" i="1"/>
  <c r="BE22" i="1"/>
  <c r="BD22" i="1"/>
  <c r="BE20" i="1"/>
  <c r="BD20" i="1"/>
  <c r="BE18" i="1"/>
  <c r="BD18" i="1"/>
  <c r="BE16" i="1"/>
  <c r="BD16" i="1"/>
  <c r="BE14" i="1"/>
  <c r="BD14" i="1"/>
  <c r="BE12" i="1"/>
  <c r="BD12" i="1"/>
  <c r="BE10" i="1"/>
  <c r="BD10" i="1"/>
  <c r="BE8" i="1"/>
  <c r="BD8" i="1"/>
  <c r="BE6" i="1"/>
  <c r="BD6" i="1"/>
  <c r="BD143" i="1" l="1"/>
  <c r="BE143" i="1"/>
  <c r="BD146" i="1"/>
  <c r="BE146" i="1"/>
  <c r="X142" i="1" l="1"/>
  <c r="W142" i="1"/>
  <c r="X141" i="1"/>
  <c r="W141" i="1"/>
  <c r="X140" i="1"/>
  <c r="W140" i="1"/>
  <c r="X139" i="1"/>
  <c r="W139" i="1"/>
  <c r="X138" i="1"/>
  <c r="W138" i="1"/>
  <c r="X137" i="1"/>
  <c r="W137" i="1"/>
  <c r="X136" i="1"/>
  <c r="W136" i="1"/>
  <c r="X135" i="1"/>
  <c r="W135" i="1"/>
  <c r="X134" i="1"/>
  <c r="W134" i="1"/>
  <c r="X133" i="1"/>
  <c r="W133" i="1"/>
  <c r="X132" i="1"/>
  <c r="W132" i="1"/>
  <c r="X131" i="1"/>
  <c r="W131" i="1"/>
  <c r="X130" i="1"/>
  <c r="W130" i="1"/>
  <c r="X129" i="1"/>
  <c r="W129" i="1"/>
  <c r="X128" i="1"/>
  <c r="W128" i="1"/>
  <c r="X127" i="1"/>
  <c r="W127" i="1"/>
  <c r="X126" i="1"/>
  <c r="W126" i="1"/>
  <c r="X125" i="1"/>
  <c r="W125" i="1"/>
  <c r="X124" i="1"/>
  <c r="W124" i="1"/>
  <c r="X123" i="1"/>
  <c r="W123" i="1"/>
  <c r="X122" i="1"/>
  <c r="W122" i="1"/>
  <c r="X121" i="1"/>
  <c r="W121" i="1"/>
  <c r="X120" i="1"/>
  <c r="W120" i="1"/>
  <c r="X119" i="1"/>
  <c r="W119" i="1"/>
  <c r="X118" i="1"/>
  <c r="W118" i="1"/>
  <c r="X117" i="1"/>
  <c r="W117" i="1"/>
  <c r="X116" i="1"/>
  <c r="W116" i="1"/>
  <c r="X115" i="1"/>
  <c r="W115" i="1"/>
  <c r="X114" i="1"/>
  <c r="W114" i="1"/>
  <c r="X113" i="1"/>
  <c r="W113" i="1"/>
  <c r="X112" i="1"/>
  <c r="W112" i="1"/>
  <c r="X111" i="1"/>
  <c r="W111" i="1"/>
  <c r="X110" i="1"/>
  <c r="W110" i="1"/>
  <c r="X109" i="1"/>
  <c r="W109" i="1"/>
  <c r="X108" i="1"/>
  <c r="W108" i="1"/>
  <c r="X107" i="1"/>
  <c r="W107" i="1"/>
  <c r="X106" i="1"/>
  <c r="W106" i="1"/>
  <c r="X105" i="1"/>
  <c r="W105" i="1"/>
  <c r="X104" i="1"/>
  <c r="W104" i="1"/>
  <c r="X103" i="1"/>
  <c r="W103" i="1"/>
  <c r="X102" i="1"/>
  <c r="W102" i="1"/>
  <c r="X101" i="1"/>
  <c r="W101" i="1"/>
  <c r="X100" i="1"/>
  <c r="W100" i="1"/>
  <c r="X99" i="1"/>
  <c r="W99" i="1"/>
  <c r="X98" i="1"/>
  <c r="W98" i="1"/>
  <c r="X97" i="1"/>
  <c r="W97" i="1"/>
  <c r="X96" i="1"/>
  <c r="W96" i="1"/>
  <c r="X95" i="1"/>
  <c r="W95" i="1"/>
  <c r="X94" i="1"/>
  <c r="W94" i="1"/>
  <c r="X93" i="1"/>
  <c r="W93" i="1"/>
  <c r="X92" i="1"/>
  <c r="W92" i="1"/>
  <c r="X91" i="1"/>
  <c r="W91" i="1"/>
  <c r="X90" i="1"/>
  <c r="W90" i="1"/>
  <c r="X89" i="1"/>
  <c r="W89" i="1"/>
  <c r="X88" i="1"/>
  <c r="W88" i="1"/>
  <c r="X87" i="1"/>
  <c r="W87" i="1"/>
  <c r="X86" i="1"/>
  <c r="W86" i="1"/>
  <c r="X85" i="1"/>
  <c r="W85" i="1"/>
  <c r="X84" i="1"/>
  <c r="W84" i="1"/>
  <c r="X83" i="1"/>
  <c r="W83" i="1"/>
  <c r="X82" i="1"/>
  <c r="W82" i="1"/>
  <c r="X81" i="1"/>
  <c r="W81" i="1"/>
  <c r="X80" i="1"/>
  <c r="W80" i="1"/>
  <c r="X79" i="1"/>
  <c r="W79" i="1"/>
  <c r="X78" i="1"/>
  <c r="W78" i="1"/>
  <c r="X77" i="1"/>
  <c r="W77" i="1"/>
  <c r="X76" i="1"/>
  <c r="W76" i="1"/>
  <c r="X75" i="1"/>
  <c r="W75" i="1"/>
  <c r="X74" i="1"/>
  <c r="W74" i="1"/>
  <c r="X73" i="1"/>
  <c r="W73" i="1"/>
  <c r="X72" i="1"/>
  <c r="W72" i="1"/>
  <c r="X71" i="1"/>
  <c r="W71" i="1"/>
  <c r="X70" i="1"/>
  <c r="W70" i="1"/>
  <c r="X69" i="1"/>
  <c r="W69" i="1"/>
  <c r="X68" i="1"/>
  <c r="W68" i="1"/>
  <c r="X67" i="1"/>
  <c r="W67" i="1"/>
  <c r="X66" i="1"/>
  <c r="W66" i="1"/>
  <c r="X65" i="1"/>
  <c r="W65" i="1"/>
  <c r="X64" i="1"/>
  <c r="W64" i="1"/>
  <c r="X63" i="1"/>
  <c r="W63" i="1"/>
  <c r="X62" i="1"/>
  <c r="W62" i="1"/>
  <c r="X61" i="1"/>
  <c r="W61" i="1"/>
  <c r="X60" i="1"/>
  <c r="W60" i="1"/>
  <c r="X59" i="1"/>
  <c r="W59" i="1"/>
  <c r="X58" i="1"/>
  <c r="W58" i="1"/>
  <c r="X57" i="1"/>
  <c r="W57" i="1"/>
  <c r="X56" i="1"/>
  <c r="W56" i="1"/>
  <c r="X55" i="1"/>
  <c r="W55" i="1"/>
  <c r="X54" i="1"/>
  <c r="W54" i="1"/>
  <c r="X53" i="1"/>
  <c r="W53" i="1"/>
  <c r="X52" i="1"/>
  <c r="W52" i="1"/>
  <c r="X51" i="1"/>
  <c r="W51" i="1"/>
  <c r="X50" i="1"/>
  <c r="W50" i="1"/>
  <c r="X49" i="1"/>
  <c r="W49" i="1"/>
  <c r="X48" i="1"/>
  <c r="W48" i="1"/>
  <c r="X47" i="1"/>
  <c r="W47" i="1"/>
  <c r="X46" i="1"/>
  <c r="W46" i="1"/>
  <c r="X45" i="1"/>
  <c r="W45" i="1"/>
  <c r="X44" i="1"/>
  <c r="W44" i="1"/>
  <c r="X43" i="1"/>
  <c r="W43" i="1"/>
  <c r="X42" i="1"/>
  <c r="W42" i="1"/>
  <c r="X41" i="1"/>
  <c r="W41" i="1"/>
  <c r="X40" i="1"/>
  <c r="W40" i="1"/>
  <c r="X39" i="1"/>
  <c r="W39" i="1"/>
  <c r="X38" i="1"/>
  <c r="W38" i="1"/>
  <c r="X37" i="1"/>
  <c r="W37" i="1"/>
  <c r="X36" i="1"/>
  <c r="W36" i="1"/>
  <c r="X35" i="1"/>
  <c r="W35" i="1"/>
  <c r="X34" i="1"/>
  <c r="W34" i="1"/>
  <c r="X33" i="1"/>
  <c r="W33" i="1"/>
  <c r="X32" i="1"/>
  <c r="W32" i="1"/>
  <c r="X31" i="1"/>
  <c r="W31" i="1"/>
  <c r="X30" i="1"/>
  <c r="W30" i="1"/>
  <c r="X29" i="1"/>
  <c r="W29" i="1"/>
  <c r="X28" i="1"/>
  <c r="W28" i="1"/>
  <c r="X27" i="1"/>
  <c r="W27" i="1"/>
  <c r="X26" i="1"/>
  <c r="W26" i="1"/>
  <c r="X25" i="1"/>
  <c r="W25" i="1"/>
  <c r="X24" i="1"/>
  <c r="W24" i="1"/>
  <c r="X23" i="1"/>
  <c r="W23" i="1"/>
  <c r="X22" i="1"/>
  <c r="W22" i="1"/>
  <c r="X21" i="1"/>
  <c r="W21" i="1"/>
  <c r="X20" i="1"/>
  <c r="W20" i="1"/>
  <c r="X19" i="1"/>
  <c r="W19" i="1"/>
  <c r="X18" i="1"/>
  <c r="W18" i="1"/>
  <c r="X17" i="1"/>
  <c r="W17" i="1"/>
  <c r="X16" i="1"/>
  <c r="W16" i="1"/>
  <c r="X15" i="1"/>
  <c r="W15" i="1"/>
  <c r="X14" i="1"/>
  <c r="W14" i="1"/>
  <c r="X13" i="1"/>
  <c r="W13" i="1"/>
  <c r="X12" i="1"/>
  <c r="W12" i="1"/>
  <c r="X11" i="1"/>
  <c r="W11" i="1"/>
  <c r="X10" i="1"/>
  <c r="W10" i="1"/>
  <c r="X9" i="1"/>
  <c r="W9" i="1"/>
  <c r="X8" i="1"/>
  <c r="W8" i="1"/>
  <c r="X7" i="1"/>
  <c r="W7" i="1"/>
  <c r="X6" i="1"/>
  <c r="W6" i="1"/>
  <c r="V142" i="1"/>
  <c r="V141" i="1"/>
  <c r="V140" i="1"/>
  <c r="V139" i="1"/>
  <c r="V138" i="1"/>
  <c r="V137" i="1"/>
  <c r="V136" i="1"/>
  <c r="V135" i="1"/>
  <c r="V134" i="1"/>
  <c r="V133" i="1"/>
  <c r="V132" i="1"/>
  <c r="V131" i="1"/>
  <c r="V130" i="1"/>
  <c r="V129" i="1"/>
  <c r="V128" i="1"/>
  <c r="V127" i="1"/>
  <c r="V126" i="1"/>
  <c r="V125" i="1"/>
  <c r="V124" i="1"/>
  <c r="V123" i="1"/>
  <c r="V122" i="1"/>
  <c r="V121" i="1"/>
  <c r="V120" i="1"/>
  <c r="V119" i="1"/>
  <c r="V118" i="1"/>
  <c r="V117" i="1"/>
  <c r="V116" i="1"/>
  <c r="V115" i="1"/>
  <c r="V114" i="1"/>
  <c r="V113" i="1"/>
  <c r="V112" i="1"/>
  <c r="V111" i="1"/>
  <c r="V110" i="1"/>
  <c r="V109" i="1"/>
  <c r="V108" i="1"/>
  <c r="V107" i="1"/>
  <c r="V106" i="1"/>
  <c r="V105" i="1"/>
  <c r="V104" i="1"/>
  <c r="V103" i="1"/>
  <c r="V102" i="1"/>
  <c r="V101" i="1"/>
  <c r="V100" i="1"/>
  <c r="V99" i="1"/>
  <c r="V98" i="1"/>
  <c r="V97" i="1"/>
  <c r="V96" i="1"/>
  <c r="V95" i="1"/>
  <c r="V94" i="1"/>
  <c r="V93" i="1"/>
  <c r="V91" i="1"/>
  <c r="V90" i="1"/>
  <c r="V89" i="1"/>
  <c r="V88" i="1"/>
  <c r="V87" i="1"/>
  <c r="V86" i="1"/>
  <c r="V85" i="1"/>
  <c r="V84" i="1"/>
  <c r="V83" i="1"/>
  <c r="V82" i="1"/>
  <c r="V81" i="1"/>
  <c r="V80" i="1"/>
  <c r="V79" i="1"/>
  <c r="V78" i="1"/>
  <c r="V77" i="1"/>
  <c r="V76" i="1"/>
  <c r="V75" i="1"/>
  <c r="V74" i="1"/>
  <c r="V73" i="1"/>
  <c r="V72" i="1"/>
  <c r="V71" i="1"/>
  <c r="V70" i="1"/>
  <c r="V69" i="1"/>
  <c r="V68" i="1"/>
  <c r="V67" i="1"/>
  <c r="V66" i="1"/>
  <c r="V65" i="1"/>
  <c r="V64" i="1"/>
  <c r="V63" i="1"/>
  <c r="V62" i="1"/>
  <c r="V61" i="1"/>
  <c r="V60" i="1"/>
  <c r="V59" i="1"/>
  <c r="V58" i="1"/>
  <c r="V57" i="1"/>
  <c r="V56" i="1"/>
  <c r="V55" i="1"/>
  <c r="V54" i="1"/>
  <c r="V53" i="1"/>
  <c r="V52" i="1"/>
  <c r="V51" i="1"/>
  <c r="V50" i="1"/>
  <c r="V49" i="1"/>
  <c r="V48" i="1"/>
  <c r="V47" i="1"/>
  <c r="V46" i="1"/>
  <c r="V44" i="1"/>
  <c r="V43" i="1"/>
  <c r="V42" i="1"/>
  <c r="V41" i="1"/>
  <c r="V40" i="1"/>
  <c r="V39" i="1"/>
  <c r="V38" i="1"/>
  <c r="V37" i="1"/>
  <c r="V36" i="1"/>
  <c r="V35" i="1"/>
  <c r="V34" i="1"/>
  <c r="V33" i="1"/>
  <c r="V32" i="1"/>
  <c r="V31" i="1"/>
  <c r="V30" i="1"/>
  <c r="V29" i="1"/>
  <c r="V28" i="1"/>
  <c r="V27" i="1"/>
  <c r="V26" i="1"/>
  <c r="V25" i="1"/>
  <c r="V24" i="1"/>
  <c r="V23" i="1"/>
  <c r="V22" i="1"/>
  <c r="V21" i="1"/>
  <c r="V20" i="1"/>
  <c r="V19" i="1"/>
  <c r="V18" i="1"/>
  <c r="V17" i="1"/>
  <c r="V16" i="1"/>
  <c r="V15" i="1"/>
  <c r="AB15" i="1" s="1"/>
  <c r="AE15" i="1" s="1"/>
  <c r="V14" i="1"/>
  <c r="V13" i="1"/>
  <c r="V12" i="1"/>
  <c r="V11" i="1"/>
  <c r="V10" i="1"/>
  <c r="V9" i="1"/>
  <c r="V8" i="1"/>
  <c r="V7" i="1"/>
  <c r="V6" i="1"/>
  <c r="V5" i="1"/>
  <c r="Y6" i="1" l="1"/>
  <c r="AC6" i="1" s="1"/>
  <c r="AB5" i="1"/>
  <c r="AE5" i="1" s="1"/>
  <c r="AJ5" i="1" s="1"/>
  <c r="AK5" i="1" s="1"/>
  <c r="Y43" i="1"/>
  <c r="Y98" i="1"/>
  <c r="Y130" i="1"/>
  <c r="Y66" i="1"/>
  <c r="Y36" i="1"/>
  <c r="Y47" i="1"/>
  <c r="Y51" i="1"/>
  <c r="Y55" i="1"/>
  <c r="Y59" i="1"/>
  <c r="Y63" i="1"/>
  <c r="Y71" i="1"/>
  <c r="Y83" i="1"/>
  <c r="Y91" i="1"/>
  <c r="Y95" i="1"/>
  <c r="Y99" i="1"/>
  <c r="Y103" i="1"/>
  <c r="Y115" i="1"/>
  <c r="Y119" i="1"/>
  <c r="Y135" i="1"/>
  <c r="Y49" i="1"/>
  <c r="Y57" i="1"/>
  <c r="Y73" i="1"/>
  <c r="Y85" i="1"/>
  <c r="Y89" i="1"/>
  <c r="Y93" i="1"/>
  <c r="Y101" i="1"/>
  <c r="Y105" i="1"/>
  <c r="Y109" i="1"/>
  <c r="Y121" i="1"/>
  <c r="Y129" i="1"/>
  <c r="Y137" i="1"/>
  <c r="Y74" i="1"/>
  <c r="Y78" i="1"/>
  <c r="Y141" i="1"/>
  <c r="Y90" i="1"/>
  <c r="Y10" i="1"/>
  <c r="Y14" i="1"/>
  <c r="Y18" i="1"/>
  <c r="Y22" i="1"/>
  <c r="Y30" i="1"/>
  <c r="Y34" i="1"/>
  <c r="Y37" i="1"/>
  <c r="Y48" i="1"/>
  <c r="Y84" i="1"/>
  <c r="Y96" i="1"/>
  <c r="Y104" i="1"/>
  <c r="Y116" i="1"/>
  <c r="Y120" i="1"/>
  <c r="Y124" i="1"/>
  <c r="Y128" i="1"/>
  <c r="Y132" i="1"/>
  <c r="Y136" i="1"/>
  <c r="Y17" i="1"/>
  <c r="Y24" i="1"/>
  <c r="Y28" i="1"/>
  <c r="Y32" i="1"/>
  <c r="Y35" i="1"/>
  <c r="Y39" i="1"/>
  <c r="Y110" i="1"/>
  <c r="Y142" i="1"/>
  <c r="Y62" i="1"/>
  <c r="Y77" i="1"/>
  <c r="Y81" i="1"/>
  <c r="Y70" i="1"/>
  <c r="Y113" i="1"/>
  <c r="Y117" i="1"/>
  <c r="Y25" i="1"/>
  <c r="Y29" i="1"/>
  <c r="Y33" i="1"/>
  <c r="Y67" i="1"/>
  <c r="Y97" i="1"/>
  <c r="Y133" i="1"/>
  <c r="Y56" i="1"/>
  <c r="Y60" i="1"/>
  <c r="Y82" i="1"/>
  <c r="Y15" i="1"/>
  <c r="Y19" i="1"/>
  <c r="Y68" i="1"/>
  <c r="Y75" i="1"/>
  <c r="Y79" i="1"/>
  <c r="Y114" i="1"/>
  <c r="Y126" i="1"/>
  <c r="Y38" i="1"/>
  <c r="Y65" i="1"/>
  <c r="Y69" i="1"/>
  <c r="Y76" i="1"/>
  <c r="Y87" i="1"/>
  <c r="Y111" i="1"/>
  <c r="Y123" i="1"/>
  <c r="Y127" i="1"/>
  <c r="Y131" i="1"/>
  <c r="Y8" i="1"/>
  <c r="AC8" i="1" s="1"/>
  <c r="Y12" i="1"/>
  <c r="AC12" i="1" s="1"/>
  <c r="Y23" i="1"/>
  <c r="Y27" i="1"/>
  <c r="Y41" i="1"/>
  <c r="Y50" i="1"/>
  <c r="Y64" i="1"/>
  <c r="Y94" i="1"/>
  <c r="Y108" i="1"/>
  <c r="Y139" i="1"/>
  <c r="Y16" i="1"/>
  <c r="AC16" i="1" s="1"/>
  <c r="Y20" i="1"/>
  <c r="Y31" i="1"/>
  <c r="Y44" i="1"/>
  <c r="Y54" i="1"/>
  <c r="Y61" i="1"/>
  <c r="Y88" i="1"/>
  <c r="Y112" i="1"/>
  <c r="Y122" i="1"/>
  <c r="Y140" i="1"/>
  <c r="Y9" i="1"/>
  <c r="Y13" i="1"/>
  <c r="Y42" i="1"/>
  <c r="Y45" i="1"/>
  <c r="Y58" i="1"/>
  <c r="Y72" i="1"/>
  <c r="Y92" i="1"/>
  <c r="Y102" i="1"/>
  <c r="Y134" i="1"/>
  <c r="Y21" i="1"/>
  <c r="Y52" i="1"/>
  <c r="Y86" i="1"/>
  <c r="Y106" i="1"/>
  <c r="Y7" i="1"/>
  <c r="Y11" i="1"/>
  <c r="Y26" i="1"/>
  <c r="Y40" i="1"/>
  <c r="Y46" i="1"/>
  <c r="Y53" i="1"/>
  <c r="Y80" i="1"/>
  <c r="Y100" i="1"/>
  <c r="Y107" i="1"/>
  <c r="Y118" i="1"/>
  <c r="Y125" i="1"/>
  <c r="Y138" i="1"/>
  <c r="S141" i="1"/>
  <c r="S139" i="1"/>
  <c r="S137" i="1"/>
  <c r="S135" i="1"/>
  <c r="S133" i="1"/>
  <c r="S131" i="1"/>
  <c r="S129" i="1"/>
  <c r="S127" i="1"/>
  <c r="S125" i="1"/>
  <c r="S123" i="1"/>
  <c r="S121" i="1"/>
  <c r="S119" i="1"/>
  <c r="S117" i="1"/>
  <c r="S115" i="1"/>
  <c r="S113" i="1"/>
  <c r="S111" i="1"/>
  <c r="S109" i="1"/>
  <c r="S107" i="1"/>
  <c r="S105" i="1"/>
  <c r="S103" i="1"/>
  <c r="S101" i="1"/>
  <c r="S99" i="1"/>
  <c r="S97" i="1"/>
  <c r="S95" i="1"/>
  <c r="S93" i="1"/>
  <c r="S91" i="1"/>
  <c r="S89" i="1"/>
  <c r="S87" i="1"/>
  <c r="S85" i="1"/>
  <c r="S83" i="1"/>
  <c r="S81" i="1"/>
  <c r="S79" i="1"/>
  <c r="S77" i="1"/>
  <c r="S75" i="1"/>
  <c r="S73" i="1"/>
  <c r="S71" i="1"/>
  <c r="S69" i="1"/>
  <c r="S67" i="1"/>
  <c r="S65" i="1"/>
  <c r="S63" i="1"/>
  <c r="S61" i="1"/>
  <c r="S59" i="1"/>
  <c r="S57" i="1"/>
  <c r="S55" i="1"/>
  <c r="S53" i="1"/>
  <c r="S51" i="1"/>
  <c r="S49" i="1"/>
  <c r="S47" i="1"/>
  <c r="S45" i="1"/>
  <c r="S43" i="1"/>
  <c r="S41" i="1"/>
  <c r="S39" i="1"/>
  <c r="S37" i="1"/>
  <c r="S35" i="1"/>
  <c r="S33" i="1"/>
  <c r="S31" i="1"/>
  <c r="S29" i="1"/>
  <c r="S27" i="1"/>
  <c r="S25" i="1"/>
  <c r="S23" i="1"/>
  <c r="S21" i="1"/>
  <c r="S19" i="1"/>
  <c r="S17" i="1"/>
  <c r="S15" i="1"/>
  <c r="S13" i="1"/>
  <c r="S11" i="1"/>
  <c r="S9" i="1"/>
  <c r="S7" i="1"/>
  <c r="S5" i="1"/>
  <c r="Q146" i="1"/>
  <c r="Q145" i="1"/>
  <c r="Q143" i="1"/>
  <c r="AC94" i="1" l="1"/>
  <c r="AC84" i="1"/>
  <c r="AC100" i="1"/>
  <c r="AC106" i="1"/>
  <c r="AC58" i="1"/>
  <c r="AC88" i="1"/>
  <c r="AC62" i="1"/>
  <c r="AC24" i="1"/>
  <c r="AC104" i="1"/>
  <c r="AC18" i="1"/>
  <c r="AC52" i="1"/>
  <c r="AC142" i="1"/>
  <c r="AC80" i="1"/>
  <c r="AC86" i="1"/>
  <c r="AC108" i="1"/>
  <c r="AC96" i="1"/>
  <c r="AC14" i="1"/>
  <c r="AC46" i="1"/>
  <c r="AC44" i="1"/>
  <c r="AC64" i="1"/>
  <c r="AC126" i="1"/>
  <c r="AC60" i="1"/>
  <c r="AC110" i="1"/>
  <c r="AC132" i="1"/>
  <c r="AC48" i="1"/>
  <c r="AC66" i="1"/>
  <c r="AC38" i="1"/>
  <c r="AC36" i="1"/>
  <c r="AC138" i="1"/>
  <c r="AC40" i="1"/>
  <c r="AC134" i="1"/>
  <c r="AC50" i="1"/>
  <c r="AC114" i="1"/>
  <c r="AC56" i="1"/>
  <c r="AC128" i="1"/>
  <c r="AC90" i="1"/>
  <c r="AC130" i="1"/>
  <c r="AC42" i="1"/>
  <c r="AC82" i="1"/>
  <c r="AC136" i="1"/>
  <c r="AC26" i="1"/>
  <c r="AC102" i="1"/>
  <c r="AC140" i="1"/>
  <c r="AC70" i="1"/>
  <c r="AC124" i="1"/>
  <c r="AC34" i="1"/>
  <c r="AC98" i="1"/>
  <c r="AC118" i="1"/>
  <c r="AC92" i="1"/>
  <c r="AC122" i="1"/>
  <c r="AC20" i="1"/>
  <c r="AC32" i="1"/>
  <c r="AC120" i="1"/>
  <c r="AC30" i="1"/>
  <c r="AC78" i="1"/>
  <c r="AC54" i="1"/>
  <c r="AC10" i="1"/>
  <c r="AC72" i="1"/>
  <c r="AC112" i="1"/>
  <c r="AC76" i="1"/>
  <c r="AC68" i="1"/>
  <c r="AC28" i="1"/>
  <c r="AC116" i="1"/>
  <c r="AC22" i="1"/>
  <c r="AC74" i="1"/>
  <c r="AC47" i="1"/>
  <c r="AC53" i="1"/>
  <c r="AC131" i="1"/>
  <c r="AC25" i="1"/>
  <c r="AC121" i="1"/>
  <c r="AC57" i="1"/>
  <c r="AC91" i="1"/>
  <c r="AC21" i="1"/>
  <c r="AC13" i="1"/>
  <c r="AC127" i="1"/>
  <c r="AC117" i="1"/>
  <c r="AC109" i="1"/>
  <c r="AC49" i="1"/>
  <c r="AC83" i="1"/>
  <c r="AC123" i="1"/>
  <c r="AC139" i="1"/>
  <c r="AC69" i="1"/>
  <c r="AC33" i="1"/>
  <c r="AC85" i="1"/>
  <c r="AC99" i="1"/>
  <c r="AC45" i="1"/>
  <c r="AC15" i="1"/>
  <c r="AC129" i="1"/>
  <c r="AC95" i="1"/>
  <c r="AC9" i="1"/>
  <c r="AC113" i="1"/>
  <c r="AC37" i="1"/>
  <c r="AC105" i="1"/>
  <c r="AC135" i="1"/>
  <c r="AC125" i="1"/>
  <c r="AC31" i="1"/>
  <c r="AC41" i="1"/>
  <c r="AC111" i="1"/>
  <c r="AC79" i="1"/>
  <c r="AC133" i="1"/>
  <c r="AC35" i="1"/>
  <c r="AC141" i="1"/>
  <c r="AC101" i="1"/>
  <c r="AC119" i="1"/>
  <c r="AC63" i="1"/>
  <c r="AC11" i="1"/>
  <c r="AC27" i="1"/>
  <c r="AC87" i="1"/>
  <c r="AC75" i="1"/>
  <c r="AC97" i="1"/>
  <c r="AC81" i="1"/>
  <c r="AC93" i="1"/>
  <c r="AC115" i="1"/>
  <c r="AC59" i="1"/>
  <c r="AC43" i="1"/>
  <c r="AC19" i="1"/>
  <c r="AC137" i="1"/>
  <c r="AC51" i="1"/>
  <c r="AC61" i="1"/>
  <c r="AC65" i="1"/>
  <c r="AC29" i="1"/>
  <c r="AC17" i="1"/>
  <c r="AC73" i="1"/>
  <c r="AC39" i="1"/>
  <c r="AC71" i="1"/>
  <c r="AC107" i="1"/>
  <c r="AC7" i="1"/>
  <c r="AC23" i="1"/>
  <c r="AC67" i="1"/>
  <c r="AC77" i="1"/>
  <c r="AC89" i="1"/>
  <c r="AC103" i="1"/>
  <c r="AC55" i="1"/>
  <c r="BG143" i="1"/>
  <c r="AG143" i="1"/>
  <c r="AM33" i="1"/>
  <c r="AR33" i="1" s="1"/>
  <c r="AM25" i="1"/>
  <c r="AR25" i="1" s="1"/>
  <c r="AM12" i="1"/>
  <c r="AR12" i="1" s="1"/>
  <c r="BI12" i="1" l="1"/>
  <c r="BI25" i="1"/>
  <c r="BI33" i="1"/>
  <c r="AM37" i="1"/>
  <c r="AR37" i="1" s="1"/>
  <c r="AI145" i="1"/>
  <c r="AI143" i="1"/>
  <c r="R141" i="1"/>
  <c r="BI37" i="1" l="1"/>
  <c r="R85" i="1"/>
  <c r="AM106" i="1"/>
  <c r="AR106" i="1" s="1"/>
  <c r="AM105" i="1"/>
  <c r="AR105" i="1" s="1"/>
  <c r="BI106" i="1" l="1"/>
  <c r="BH105" i="1"/>
  <c r="BI105" i="1"/>
  <c r="AM9" i="1"/>
  <c r="AR9" i="1" s="1"/>
  <c r="BI9" i="1" l="1"/>
  <c r="BJ105" i="1"/>
  <c r="P6" i="1"/>
  <c r="R6" i="1" s="1"/>
  <c r="AM62" i="1" l="1"/>
  <c r="AR62" i="1" s="1"/>
  <c r="AM61" i="1"/>
  <c r="AR61" i="1" s="1"/>
  <c r="BI62" i="1" l="1"/>
  <c r="BH61" i="1"/>
  <c r="BI61" i="1"/>
  <c r="AV5" i="1"/>
  <c r="BJ61" i="1" l="1"/>
  <c r="R86" i="1"/>
  <c r="AH146" i="1" l="1"/>
  <c r="AF146" i="1"/>
  <c r="AH145" i="1"/>
  <c r="AH143" i="1"/>
  <c r="AA146" i="1"/>
  <c r="AA145" i="1"/>
  <c r="AA143" i="1"/>
  <c r="O146" i="1" l="1"/>
  <c r="L146" i="1"/>
  <c r="N146" i="1"/>
  <c r="M146" i="1"/>
  <c r="K146" i="1"/>
  <c r="J146" i="1"/>
  <c r="I146" i="1"/>
  <c r="H146" i="1"/>
  <c r="G146" i="1"/>
  <c r="F146" i="1"/>
  <c r="E146" i="1"/>
  <c r="O145" i="1"/>
  <c r="L145" i="1"/>
  <c r="N145" i="1"/>
  <c r="M145" i="1"/>
  <c r="K145" i="1"/>
  <c r="J145" i="1"/>
  <c r="I145" i="1"/>
  <c r="H145" i="1"/>
  <c r="G145" i="1"/>
  <c r="F145" i="1"/>
  <c r="E145" i="1"/>
  <c r="O143" i="1"/>
  <c r="L143" i="1"/>
  <c r="N143" i="1"/>
  <c r="M143" i="1"/>
  <c r="K143" i="1"/>
  <c r="J143" i="1"/>
  <c r="I143" i="1"/>
  <c r="H143" i="1"/>
  <c r="G143" i="1"/>
  <c r="F143" i="1"/>
  <c r="E143" i="1"/>
  <c r="AW142" i="1" l="1"/>
  <c r="AW141" i="1"/>
  <c r="AW140" i="1"/>
  <c r="AW139" i="1"/>
  <c r="AW138" i="1"/>
  <c r="AW137" i="1"/>
  <c r="AW136" i="1"/>
  <c r="AW135" i="1"/>
  <c r="AW134" i="1"/>
  <c r="AW133" i="1"/>
  <c r="AW132" i="1"/>
  <c r="AW131" i="1"/>
  <c r="AW130" i="1"/>
  <c r="AW129" i="1"/>
  <c r="AW128" i="1"/>
  <c r="AW127" i="1"/>
  <c r="AW126" i="1"/>
  <c r="AW125" i="1"/>
  <c r="AW124" i="1"/>
  <c r="AW123" i="1"/>
  <c r="AW122" i="1"/>
  <c r="AW121" i="1"/>
  <c r="AW120" i="1"/>
  <c r="AW119" i="1"/>
  <c r="AW118" i="1"/>
  <c r="AW117" i="1"/>
  <c r="AW116" i="1"/>
  <c r="AW115" i="1"/>
  <c r="AW114" i="1"/>
  <c r="AW113" i="1"/>
  <c r="AW112" i="1"/>
  <c r="AW111" i="1"/>
  <c r="AW110" i="1"/>
  <c r="AW109" i="1"/>
  <c r="AW108" i="1"/>
  <c r="AW107" i="1"/>
  <c r="AW106" i="1"/>
  <c r="AW105" i="1"/>
  <c r="AW104" i="1"/>
  <c r="AW103" i="1"/>
  <c r="AW102" i="1"/>
  <c r="AW101" i="1"/>
  <c r="AW100" i="1"/>
  <c r="AW99" i="1"/>
  <c r="AW98" i="1"/>
  <c r="AW97" i="1"/>
  <c r="AW96" i="1"/>
  <c r="AW95" i="1"/>
  <c r="AW94" i="1"/>
  <c r="AW93" i="1"/>
  <c r="AW92" i="1"/>
  <c r="AW91" i="1"/>
  <c r="AW90" i="1"/>
  <c r="AW89" i="1"/>
  <c r="AW88" i="1"/>
  <c r="AW87" i="1"/>
  <c r="AW86" i="1"/>
  <c r="AW85" i="1"/>
  <c r="AW84" i="1"/>
  <c r="AW83" i="1"/>
  <c r="AW82" i="1"/>
  <c r="AW81" i="1"/>
  <c r="AW80" i="1"/>
  <c r="AW79" i="1"/>
  <c r="AW78" i="1"/>
  <c r="AW77" i="1"/>
  <c r="AW76" i="1"/>
  <c r="AW75" i="1"/>
  <c r="AW74" i="1"/>
  <c r="AW73" i="1"/>
  <c r="AW72" i="1"/>
  <c r="AW71" i="1"/>
  <c r="AW70" i="1"/>
  <c r="AW69" i="1"/>
  <c r="AW68" i="1"/>
  <c r="AW67" i="1"/>
  <c r="AW66" i="1"/>
  <c r="AW65" i="1"/>
  <c r="AW64" i="1"/>
  <c r="AW63" i="1"/>
  <c r="AW62" i="1"/>
  <c r="AW61" i="1"/>
  <c r="AW60" i="1"/>
  <c r="AW59" i="1"/>
  <c r="AW58" i="1"/>
  <c r="AW57" i="1"/>
  <c r="AW56" i="1"/>
  <c r="AW55" i="1"/>
  <c r="AW54" i="1"/>
  <c r="AW53" i="1"/>
  <c r="AW52" i="1"/>
  <c r="AW51" i="1"/>
  <c r="AW50" i="1"/>
  <c r="AW49" i="1"/>
  <c r="AW48" i="1"/>
  <c r="AW47" i="1"/>
  <c r="AW46" i="1"/>
  <c r="AW45" i="1"/>
  <c r="AW44" i="1"/>
  <c r="AW43" i="1"/>
  <c r="AW42" i="1"/>
  <c r="AW41" i="1"/>
  <c r="AW40" i="1"/>
  <c r="AW39" i="1"/>
  <c r="AW38" i="1"/>
  <c r="AW37" i="1"/>
  <c r="AW36" i="1"/>
  <c r="AW35" i="1"/>
  <c r="AW34" i="1"/>
  <c r="AW33" i="1"/>
  <c r="AW32" i="1"/>
  <c r="AW31" i="1"/>
  <c r="AW30" i="1"/>
  <c r="AW29" i="1"/>
  <c r="AW28" i="1"/>
  <c r="AW27" i="1"/>
  <c r="AW26" i="1"/>
  <c r="AW25" i="1"/>
  <c r="AW24" i="1"/>
  <c r="AW23" i="1"/>
  <c r="AW22" i="1"/>
  <c r="AW21" i="1"/>
  <c r="AW20" i="1"/>
  <c r="AW19" i="1"/>
  <c r="AW18" i="1"/>
  <c r="AW17" i="1"/>
  <c r="AW16" i="1"/>
  <c r="AW15" i="1"/>
  <c r="AW14" i="1"/>
  <c r="AW13" i="1"/>
  <c r="AW12" i="1"/>
  <c r="AW11" i="1"/>
  <c r="AW10" i="1"/>
  <c r="AW9" i="1"/>
  <c r="AW8" i="1"/>
  <c r="AW7" i="1"/>
  <c r="AW6" i="1"/>
  <c r="AM142" i="1"/>
  <c r="AR142" i="1" s="1"/>
  <c r="AM141" i="1"/>
  <c r="AR141" i="1" s="1"/>
  <c r="AM140" i="1"/>
  <c r="AR140" i="1" s="1"/>
  <c r="AM139" i="1"/>
  <c r="AR139" i="1" s="1"/>
  <c r="AM138" i="1"/>
  <c r="AR138" i="1" s="1"/>
  <c r="AM137" i="1"/>
  <c r="AR137" i="1" s="1"/>
  <c r="AM136" i="1"/>
  <c r="AR136" i="1" s="1"/>
  <c r="AM135" i="1"/>
  <c r="AR135" i="1" s="1"/>
  <c r="AM134" i="1"/>
  <c r="AR134" i="1" s="1"/>
  <c r="AM133" i="1"/>
  <c r="AR133" i="1" s="1"/>
  <c r="AM132" i="1"/>
  <c r="AR132" i="1" s="1"/>
  <c r="AM131" i="1"/>
  <c r="AR131" i="1" s="1"/>
  <c r="AM130" i="1"/>
  <c r="AR130" i="1" s="1"/>
  <c r="AM129" i="1"/>
  <c r="AR129" i="1" s="1"/>
  <c r="AM128" i="1"/>
  <c r="AR128" i="1" s="1"/>
  <c r="AM127" i="1"/>
  <c r="AR127" i="1" s="1"/>
  <c r="AM126" i="1"/>
  <c r="AR126" i="1" s="1"/>
  <c r="AM125" i="1"/>
  <c r="AR125" i="1" s="1"/>
  <c r="AM124" i="1"/>
  <c r="AR124" i="1" s="1"/>
  <c r="AM123" i="1"/>
  <c r="AR123" i="1" s="1"/>
  <c r="AM122" i="1"/>
  <c r="AR122" i="1" s="1"/>
  <c r="AM121" i="1"/>
  <c r="AR121" i="1" s="1"/>
  <c r="AM120" i="1"/>
  <c r="AR120" i="1" s="1"/>
  <c r="AM119" i="1"/>
  <c r="AR119" i="1" s="1"/>
  <c r="AM118" i="1"/>
  <c r="AR118" i="1" s="1"/>
  <c r="AM117" i="1"/>
  <c r="AR117" i="1" s="1"/>
  <c r="AM116" i="1"/>
  <c r="AR116" i="1" s="1"/>
  <c r="AM115" i="1"/>
  <c r="AR115" i="1" s="1"/>
  <c r="AM114" i="1"/>
  <c r="AR114" i="1" s="1"/>
  <c r="AM113" i="1"/>
  <c r="AR113" i="1" s="1"/>
  <c r="AM112" i="1"/>
  <c r="AR112" i="1" s="1"/>
  <c r="AM111" i="1"/>
  <c r="AR111" i="1" s="1"/>
  <c r="AM110" i="1"/>
  <c r="AR110" i="1" s="1"/>
  <c r="AM109" i="1"/>
  <c r="AR109" i="1" s="1"/>
  <c r="AM108" i="1"/>
  <c r="AR108" i="1" s="1"/>
  <c r="AM107" i="1"/>
  <c r="AR107" i="1" s="1"/>
  <c r="AM104" i="1"/>
  <c r="AR104" i="1" s="1"/>
  <c r="AM103" i="1"/>
  <c r="AR103" i="1" s="1"/>
  <c r="AM102" i="1"/>
  <c r="AR102" i="1" s="1"/>
  <c r="AM101" i="1"/>
  <c r="AR101" i="1" s="1"/>
  <c r="AM100" i="1"/>
  <c r="AR100" i="1" s="1"/>
  <c r="AM99" i="1"/>
  <c r="AR99" i="1" s="1"/>
  <c r="AM98" i="1"/>
  <c r="AR98" i="1" s="1"/>
  <c r="AM97" i="1"/>
  <c r="AR97" i="1" s="1"/>
  <c r="AM96" i="1"/>
  <c r="AR96" i="1" s="1"/>
  <c r="AM95" i="1"/>
  <c r="AR95" i="1" s="1"/>
  <c r="AM94" i="1"/>
  <c r="AR94" i="1" s="1"/>
  <c r="AM93" i="1"/>
  <c r="AR93" i="1" s="1"/>
  <c r="AM92" i="1"/>
  <c r="AR92" i="1" s="1"/>
  <c r="AM91" i="1"/>
  <c r="AR91" i="1" s="1"/>
  <c r="AM90" i="1"/>
  <c r="AR90" i="1" s="1"/>
  <c r="AM89" i="1"/>
  <c r="AR89" i="1" s="1"/>
  <c r="AM88" i="1"/>
  <c r="AR88" i="1" s="1"/>
  <c r="AM87" i="1"/>
  <c r="AR87" i="1" s="1"/>
  <c r="AM86" i="1"/>
  <c r="AR86" i="1" s="1"/>
  <c r="AM85" i="1"/>
  <c r="AR85" i="1" s="1"/>
  <c r="AM84" i="1"/>
  <c r="AR84" i="1" s="1"/>
  <c r="AM83" i="1"/>
  <c r="AR83" i="1" s="1"/>
  <c r="AM82" i="1"/>
  <c r="AR82" i="1" s="1"/>
  <c r="AM81" i="1"/>
  <c r="AR81" i="1" s="1"/>
  <c r="AM80" i="1"/>
  <c r="AR80" i="1" s="1"/>
  <c r="AM79" i="1"/>
  <c r="AR79" i="1" s="1"/>
  <c r="AM78" i="1"/>
  <c r="AR78" i="1" s="1"/>
  <c r="AM77" i="1"/>
  <c r="AR77" i="1" s="1"/>
  <c r="AM76" i="1"/>
  <c r="AR76" i="1" s="1"/>
  <c r="AM75" i="1"/>
  <c r="AR75" i="1" s="1"/>
  <c r="AM74" i="1"/>
  <c r="AR74" i="1" s="1"/>
  <c r="AM73" i="1"/>
  <c r="AR73" i="1" s="1"/>
  <c r="AM72" i="1"/>
  <c r="AR72" i="1" s="1"/>
  <c r="AM71" i="1"/>
  <c r="AR71" i="1" s="1"/>
  <c r="AM70" i="1"/>
  <c r="AR70" i="1" s="1"/>
  <c r="AM69" i="1"/>
  <c r="AR69" i="1" s="1"/>
  <c r="AM68" i="1"/>
  <c r="AR68" i="1" s="1"/>
  <c r="AM67" i="1"/>
  <c r="AR67" i="1" s="1"/>
  <c r="AM66" i="1"/>
  <c r="AR66" i="1" s="1"/>
  <c r="AM65" i="1"/>
  <c r="AR65" i="1" s="1"/>
  <c r="AM64" i="1"/>
  <c r="AR64" i="1" s="1"/>
  <c r="AM63" i="1"/>
  <c r="AR63" i="1" s="1"/>
  <c r="AM60" i="1"/>
  <c r="AR60" i="1" s="1"/>
  <c r="AM59" i="1"/>
  <c r="AR59" i="1" s="1"/>
  <c r="AM58" i="1"/>
  <c r="AR58" i="1" s="1"/>
  <c r="AM57" i="1"/>
  <c r="AR57" i="1" s="1"/>
  <c r="AM56" i="1"/>
  <c r="AR56" i="1" s="1"/>
  <c r="AM55" i="1"/>
  <c r="AR55" i="1" s="1"/>
  <c r="AM54" i="1"/>
  <c r="AR54" i="1" s="1"/>
  <c r="AM53" i="1"/>
  <c r="AR53" i="1" s="1"/>
  <c r="AM52" i="1"/>
  <c r="AR52" i="1" s="1"/>
  <c r="AM51" i="1"/>
  <c r="AR51" i="1" s="1"/>
  <c r="AM50" i="1"/>
  <c r="AR50" i="1" s="1"/>
  <c r="AM49" i="1"/>
  <c r="AR49" i="1" s="1"/>
  <c r="AM48" i="1"/>
  <c r="AR48" i="1" s="1"/>
  <c r="AM47" i="1"/>
  <c r="AR47" i="1" s="1"/>
  <c r="AM46" i="1"/>
  <c r="AR46" i="1" s="1"/>
  <c r="AM45" i="1"/>
  <c r="AM44" i="1"/>
  <c r="AR44" i="1" s="1"/>
  <c r="AM43" i="1"/>
  <c r="AR43" i="1" s="1"/>
  <c r="AM42" i="1"/>
  <c r="AR42" i="1" s="1"/>
  <c r="AM41" i="1"/>
  <c r="AR41" i="1" s="1"/>
  <c r="AM40" i="1"/>
  <c r="AR40" i="1" s="1"/>
  <c r="AM39" i="1"/>
  <c r="AR39" i="1" s="1"/>
  <c r="AM38" i="1"/>
  <c r="AR38" i="1" s="1"/>
  <c r="AM36" i="1"/>
  <c r="AR36" i="1" s="1"/>
  <c r="AM35" i="1"/>
  <c r="AR35" i="1" s="1"/>
  <c r="AM34" i="1"/>
  <c r="AR34" i="1" s="1"/>
  <c r="AM32" i="1"/>
  <c r="AR32" i="1" s="1"/>
  <c r="AM31" i="1"/>
  <c r="AR31" i="1" s="1"/>
  <c r="AM30" i="1"/>
  <c r="AR30" i="1" s="1"/>
  <c r="AM29" i="1"/>
  <c r="AR29" i="1" s="1"/>
  <c r="AM28" i="1"/>
  <c r="AR28" i="1" s="1"/>
  <c r="AM27" i="1"/>
  <c r="AR27" i="1" s="1"/>
  <c r="AM26" i="1"/>
  <c r="AR26" i="1" s="1"/>
  <c r="AM24" i="1"/>
  <c r="AR24" i="1" s="1"/>
  <c r="AM23" i="1"/>
  <c r="AR23" i="1" s="1"/>
  <c r="AM22" i="1"/>
  <c r="AR22" i="1" s="1"/>
  <c r="AM21" i="1"/>
  <c r="AR21" i="1" s="1"/>
  <c r="AM20" i="1"/>
  <c r="AR20" i="1" s="1"/>
  <c r="AM19" i="1"/>
  <c r="AR19" i="1" s="1"/>
  <c r="AM18" i="1"/>
  <c r="AR18" i="1" s="1"/>
  <c r="AM17" i="1"/>
  <c r="AR17" i="1" s="1"/>
  <c r="AM16" i="1"/>
  <c r="AR16" i="1" s="1"/>
  <c r="AM15" i="1"/>
  <c r="AM14" i="1"/>
  <c r="AR14" i="1" s="1"/>
  <c r="AM13" i="1"/>
  <c r="AR13" i="1" s="1"/>
  <c r="AM11" i="1"/>
  <c r="AR11" i="1" s="1"/>
  <c r="AM10" i="1"/>
  <c r="AR10" i="1" s="1"/>
  <c r="AM8" i="1"/>
  <c r="AR8" i="1" s="1"/>
  <c r="AM7" i="1"/>
  <c r="AM6" i="1"/>
  <c r="AR6" i="1" s="1"/>
  <c r="R53" i="1"/>
  <c r="P16" i="1"/>
  <c r="P15" i="1"/>
  <c r="P14" i="1"/>
  <c r="P13" i="1"/>
  <c r="P12" i="1"/>
  <c r="P11" i="1"/>
  <c r="P10" i="1"/>
  <c r="P9" i="1"/>
  <c r="P8" i="1"/>
  <c r="P7" i="1"/>
  <c r="AR7" i="1" l="1"/>
  <c r="BH7" i="1"/>
  <c r="AN45" i="1"/>
  <c r="AO45" i="1" s="1"/>
  <c r="AR45" i="1"/>
  <c r="AN15" i="1"/>
  <c r="AO15" i="1" s="1"/>
  <c r="AR15" i="1"/>
  <c r="BI52" i="1"/>
  <c r="BI70" i="1"/>
  <c r="BI86" i="1"/>
  <c r="BI102" i="1"/>
  <c r="BI120" i="1"/>
  <c r="BI136" i="1"/>
  <c r="BI14" i="1"/>
  <c r="BI22" i="1"/>
  <c r="BI30" i="1"/>
  <c r="BI44" i="1"/>
  <c r="BI60" i="1"/>
  <c r="BI78" i="1"/>
  <c r="BI94" i="1"/>
  <c r="BI112" i="1"/>
  <c r="BI128" i="1"/>
  <c r="BI32" i="1"/>
  <c r="BI40" i="1"/>
  <c r="BI46" i="1"/>
  <c r="BI54" i="1"/>
  <c r="BI64" i="1"/>
  <c r="BI72" i="1"/>
  <c r="BI80" i="1"/>
  <c r="BI88" i="1"/>
  <c r="BI96" i="1"/>
  <c r="BI104" i="1"/>
  <c r="BI114" i="1"/>
  <c r="BI122" i="1"/>
  <c r="BI130" i="1"/>
  <c r="BI138" i="1"/>
  <c r="BI42" i="1"/>
  <c r="BI48" i="1"/>
  <c r="BI56" i="1"/>
  <c r="BI66" i="1"/>
  <c r="BI74" i="1"/>
  <c r="BI82" i="1"/>
  <c r="BI90" i="1"/>
  <c r="BI98" i="1"/>
  <c r="BI108" i="1"/>
  <c r="BI116" i="1"/>
  <c r="BI124" i="1"/>
  <c r="BI132" i="1"/>
  <c r="BI140" i="1"/>
  <c r="BI16" i="1"/>
  <c r="BI24" i="1"/>
  <c r="BI8" i="1"/>
  <c r="BI18" i="1"/>
  <c r="BI28" i="1"/>
  <c r="BI50" i="1"/>
  <c r="BI58" i="1"/>
  <c r="BI68" i="1"/>
  <c r="BI76" i="1"/>
  <c r="BI84" i="1"/>
  <c r="BI92" i="1"/>
  <c r="BI100" i="1"/>
  <c r="BI110" i="1"/>
  <c r="BI118" i="1"/>
  <c r="BI126" i="1"/>
  <c r="BI134" i="1"/>
  <c r="BI142" i="1"/>
  <c r="BI20" i="1"/>
  <c r="BI36" i="1"/>
  <c r="BI6" i="1"/>
  <c r="BH17" i="1"/>
  <c r="BH31" i="1"/>
  <c r="BH39" i="1"/>
  <c r="BH53" i="1"/>
  <c r="BH63" i="1"/>
  <c r="BH71" i="1"/>
  <c r="BH79" i="1"/>
  <c r="BH87" i="1"/>
  <c r="BH95" i="1"/>
  <c r="BH103" i="1"/>
  <c r="BH113" i="1"/>
  <c r="BH121" i="1"/>
  <c r="BH129" i="1"/>
  <c r="BH137" i="1"/>
  <c r="BH45" i="1"/>
  <c r="BH21" i="1"/>
  <c r="BH15" i="1"/>
  <c r="BH23" i="1"/>
  <c r="BI34" i="1"/>
  <c r="BJ33" i="1" s="1"/>
  <c r="BH33" i="1"/>
  <c r="BH41" i="1"/>
  <c r="BH47" i="1"/>
  <c r="BH55" i="1"/>
  <c r="BH65" i="1"/>
  <c r="BH73" i="1"/>
  <c r="BH81" i="1"/>
  <c r="BH89" i="1"/>
  <c r="BH97" i="1"/>
  <c r="BH107" i="1"/>
  <c r="BH115" i="1"/>
  <c r="BH123" i="1"/>
  <c r="BH131" i="1"/>
  <c r="BH139" i="1"/>
  <c r="BH13" i="1"/>
  <c r="BI38" i="1"/>
  <c r="BH37" i="1"/>
  <c r="BI26" i="1"/>
  <c r="BJ25" i="1" s="1"/>
  <c r="BH25" i="1"/>
  <c r="BH27" i="1"/>
  <c r="BH49" i="1"/>
  <c r="BH57" i="1"/>
  <c r="BH67" i="1"/>
  <c r="BH75" i="1"/>
  <c r="BH83" i="1"/>
  <c r="BH91" i="1"/>
  <c r="BH99" i="1"/>
  <c r="BH109" i="1"/>
  <c r="BH117" i="1"/>
  <c r="BH125" i="1"/>
  <c r="BH133" i="1"/>
  <c r="BH141" i="1"/>
  <c r="BI10" i="1"/>
  <c r="BH9" i="1"/>
  <c r="BH19" i="1"/>
  <c r="BH35" i="1"/>
  <c r="BH11" i="1"/>
  <c r="BH29" i="1"/>
  <c r="BH43" i="1"/>
  <c r="BH51" i="1"/>
  <c r="BH59" i="1"/>
  <c r="BH69" i="1"/>
  <c r="BH77" i="1"/>
  <c r="BH85" i="1"/>
  <c r="BH93" i="1"/>
  <c r="BH101" i="1"/>
  <c r="BH111" i="1"/>
  <c r="BH119" i="1"/>
  <c r="BH127" i="1"/>
  <c r="BH135" i="1"/>
  <c r="BI13" i="1"/>
  <c r="BI17" i="1"/>
  <c r="BI21" i="1"/>
  <c r="BI19" i="1"/>
  <c r="BI35" i="1"/>
  <c r="BI29" i="1"/>
  <c r="R82" i="1"/>
  <c r="R122" i="1"/>
  <c r="AB31" i="1"/>
  <c r="AE31" i="1" s="1"/>
  <c r="R31" i="1"/>
  <c r="R75" i="1"/>
  <c r="R115" i="1"/>
  <c r="R8" i="1"/>
  <c r="AB16" i="1"/>
  <c r="AN16" i="1" s="1"/>
  <c r="AO16" i="1" s="1"/>
  <c r="AS16" i="1" s="1"/>
  <c r="AU16" i="1" s="1"/>
  <c r="R16" i="1"/>
  <c r="R24" i="1"/>
  <c r="R32" i="1"/>
  <c r="R38" i="1"/>
  <c r="AB44" i="1"/>
  <c r="AE44" i="1" s="1"/>
  <c r="AJ44" i="1" s="1"/>
  <c r="AK44" i="1" s="1"/>
  <c r="AL44" i="1" s="1"/>
  <c r="R44" i="1"/>
  <c r="R52" i="1"/>
  <c r="R60" i="1"/>
  <c r="R68" i="1"/>
  <c r="AB76" i="1"/>
  <c r="AE76" i="1" s="1"/>
  <c r="AJ76" i="1" s="1"/>
  <c r="AK76" i="1" s="1"/>
  <c r="AL76" i="1" s="1"/>
  <c r="R76" i="1"/>
  <c r="R84" i="1"/>
  <c r="R92" i="1"/>
  <c r="R100" i="1"/>
  <c r="AB108" i="1"/>
  <c r="AE108" i="1" s="1"/>
  <c r="AJ108" i="1" s="1"/>
  <c r="AK108" i="1" s="1"/>
  <c r="AL108" i="1" s="1"/>
  <c r="R108" i="1"/>
  <c r="R116" i="1"/>
  <c r="R124" i="1"/>
  <c r="R132" i="1"/>
  <c r="AB140" i="1"/>
  <c r="AE140" i="1" s="1"/>
  <c r="AJ140" i="1" s="1"/>
  <c r="AK140" i="1" s="1"/>
  <c r="AL140" i="1" s="1"/>
  <c r="R140" i="1"/>
  <c r="R30" i="1"/>
  <c r="R74" i="1"/>
  <c r="R114" i="1"/>
  <c r="AB7" i="1"/>
  <c r="AE7" i="1" s="1"/>
  <c r="AJ7" i="1" s="1"/>
  <c r="AK7" i="1" s="1"/>
  <c r="AL7" i="1" s="1"/>
  <c r="R7" i="1"/>
  <c r="R37" i="1"/>
  <c r="R67" i="1"/>
  <c r="R107" i="1"/>
  <c r="AB123" i="1"/>
  <c r="AE123" i="1" s="1"/>
  <c r="R123" i="1"/>
  <c r="R9" i="1"/>
  <c r="R17" i="1"/>
  <c r="R25" i="1"/>
  <c r="AB33" i="1"/>
  <c r="R33" i="1"/>
  <c r="R39" i="1"/>
  <c r="R45" i="1"/>
  <c r="R61" i="1"/>
  <c r="AB69" i="1"/>
  <c r="AE69" i="1" s="1"/>
  <c r="R69" i="1"/>
  <c r="R77" i="1"/>
  <c r="R93" i="1"/>
  <c r="R101" i="1"/>
  <c r="AB109" i="1"/>
  <c r="AE109" i="1" s="1"/>
  <c r="R109" i="1"/>
  <c r="R117" i="1"/>
  <c r="R125" i="1"/>
  <c r="R133" i="1"/>
  <c r="R36" i="1"/>
  <c r="R98" i="1"/>
  <c r="R51" i="1"/>
  <c r="R99" i="1"/>
  <c r="AB26" i="1"/>
  <c r="AE26" i="1" s="1"/>
  <c r="AJ26" i="1" s="1"/>
  <c r="AK26" i="1" s="1"/>
  <c r="AL26" i="1" s="1"/>
  <c r="R26" i="1"/>
  <c r="R102" i="1"/>
  <c r="R58" i="1"/>
  <c r="R130" i="1"/>
  <c r="AB23" i="1"/>
  <c r="AE23" i="1" s="1"/>
  <c r="R23" i="1"/>
  <c r="R83" i="1"/>
  <c r="R139" i="1"/>
  <c r="R18" i="1"/>
  <c r="AB54" i="1"/>
  <c r="AE54" i="1" s="1"/>
  <c r="AJ54" i="1" s="1"/>
  <c r="AK54" i="1" s="1"/>
  <c r="AL54" i="1" s="1"/>
  <c r="R54" i="1"/>
  <c r="R70" i="1"/>
  <c r="R110" i="1"/>
  <c r="R142" i="1"/>
  <c r="AB19" i="1"/>
  <c r="AE19" i="1" s="1"/>
  <c r="R19" i="1"/>
  <c r="R41" i="1"/>
  <c r="R47" i="1"/>
  <c r="R55" i="1"/>
  <c r="AB63" i="1"/>
  <c r="AE63" i="1" s="1"/>
  <c r="R63" i="1"/>
  <c r="R71" i="1"/>
  <c r="R79" i="1"/>
  <c r="R87" i="1"/>
  <c r="R95" i="1"/>
  <c r="R103" i="1"/>
  <c r="R111" i="1"/>
  <c r="R119" i="1"/>
  <c r="R127" i="1"/>
  <c r="R135" i="1"/>
  <c r="R14" i="1"/>
  <c r="R50" i="1"/>
  <c r="AB90" i="1"/>
  <c r="AE90" i="1" s="1"/>
  <c r="AJ90" i="1" s="1"/>
  <c r="AK90" i="1" s="1"/>
  <c r="AL90" i="1" s="1"/>
  <c r="R90" i="1"/>
  <c r="R138" i="1"/>
  <c r="R43" i="1"/>
  <c r="R91" i="1"/>
  <c r="AB34" i="1"/>
  <c r="AE34" i="1" s="1"/>
  <c r="AJ34" i="1" s="1"/>
  <c r="AK34" i="1" s="1"/>
  <c r="AL34" i="1" s="1"/>
  <c r="R34" i="1"/>
  <c r="R46" i="1"/>
  <c r="R62" i="1"/>
  <c r="R78" i="1"/>
  <c r="AB94" i="1"/>
  <c r="AE94" i="1" s="1"/>
  <c r="AJ94" i="1" s="1"/>
  <c r="AK94" i="1" s="1"/>
  <c r="AL94" i="1" s="1"/>
  <c r="R94" i="1"/>
  <c r="R126" i="1"/>
  <c r="R27" i="1"/>
  <c r="R12" i="1"/>
  <c r="AB20" i="1"/>
  <c r="AE20" i="1" s="1"/>
  <c r="AJ20" i="1" s="1"/>
  <c r="AK20" i="1" s="1"/>
  <c r="AL20" i="1" s="1"/>
  <c r="R20" i="1"/>
  <c r="R28" i="1"/>
  <c r="R42" i="1"/>
  <c r="R48" i="1"/>
  <c r="AB56" i="1"/>
  <c r="AE56" i="1" s="1"/>
  <c r="AJ56" i="1" s="1"/>
  <c r="AK56" i="1" s="1"/>
  <c r="AL56" i="1" s="1"/>
  <c r="R56" i="1"/>
  <c r="R64" i="1"/>
  <c r="R72" i="1"/>
  <c r="R80" i="1"/>
  <c r="AB88" i="1"/>
  <c r="AE88" i="1" s="1"/>
  <c r="AJ88" i="1" s="1"/>
  <c r="AK88" i="1" s="1"/>
  <c r="AL88" i="1" s="1"/>
  <c r="R88" i="1"/>
  <c r="R96" i="1"/>
  <c r="R104" i="1"/>
  <c r="R112" i="1"/>
  <c r="AB120" i="1"/>
  <c r="AE120" i="1" s="1"/>
  <c r="AJ120" i="1" s="1"/>
  <c r="AK120" i="1" s="1"/>
  <c r="AL120" i="1" s="1"/>
  <c r="R120" i="1"/>
  <c r="R128" i="1"/>
  <c r="R136" i="1"/>
  <c r="R22" i="1"/>
  <c r="AB66" i="1"/>
  <c r="AE66" i="1" s="1"/>
  <c r="AJ66" i="1" s="1"/>
  <c r="AK66" i="1" s="1"/>
  <c r="AL66" i="1" s="1"/>
  <c r="R66" i="1"/>
  <c r="R106" i="1"/>
  <c r="R15" i="1"/>
  <c r="R59" i="1"/>
  <c r="AB131" i="1"/>
  <c r="AE131" i="1" s="1"/>
  <c r="R131" i="1"/>
  <c r="R10" i="1"/>
  <c r="R40" i="1"/>
  <c r="R118" i="1"/>
  <c r="AB134" i="1"/>
  <c r="AE134" i="1" s="1"/>
  <c r="AJ134" i="1" s="1"/>
  <c r="AK134" i="1" s="1"/>
  <c r="AL134" i="1" s="1"/>
  <c r="R134" i="1"/>
  <c r="R11" i="1"/>
  <c r="R13" i="1"/>
  <c r="R21" i="1"/>
  <c r="AB29" i="1"/>
  <c r="AE29" i="1" s="1"/>
  <c r="R35" i="1"/>
  <c r="R49" i="1"/>
  <c r="AB57" i="1"/>
  <c r="AE57" i="1" s="1"/>
  <c r="R57" i="1"/>
  <c r="R65" i="1"/>
  <c r="R73" i="1"/>
  <c r="R81" i="1"/>
  <c r="AB89" i="1"/>
  <c r="AE89" i="1" s="1"/>
  <c r="R89" i="1"/>
  <c r="R97" i="1"/>
  <c r="R105" i="1"/>
  <c r="R113" i="1"/>
  <c r="AB121" i="1"/>
  <c r="AE121" i="1" s="1"/>
  <c r="R121" i="1"/>
  <c r="R129" i="1"/>
  <c r="R137" i="1"/>
  <c r="BI31" i="1"/>
  <c r="BI39" i="1"/>
  <c r="BI45" i="1"/>
  <c r="BI53" i="1"/>
  <c r="BI63" i="1"/>
  <c r="BI71" i="1"/>
  <c r="BI79" i="1"/>
  <c r="BI87" i="1"/>
  <c r="BI95" i="1"/>
  <c r="BI103" i="1"/>
  <c r="BI113" i="1"/>
  <c r="BI121" i="1"/>
  <c r="BI129" i="1"/>
  <c r="BI137" i="1"/>
  <c r="BI15" i="1"/>
  <c r="BI23" i="1"/>
  <c r="BI41" i="1"/>
  <c r="BI47" i="1"/>
  <c r="BI55" i="1"/>
  <c r="BI65" i="1"/>
  <c r="BI73" i="1"/>
  <c r="BI81" i="1"/>
  <c r="BI89" i="1"/>
  <c r="BI97" i="1"/>
  <c r="BI107" i="1"/>
  <c r="BI115" i="1"/>
  <c r="BI123" i="1"/>
  <c r="BI131" i="1"/>
  <c r="BI139" i="1"/>
  <c r="BI27" i="1"/>
  <c r="BI49" i="1"/>
  <c r="BI57" i="1"/>
  <c r="BI67" i="1"/>
  <c r="BI75" i="1"/>
  <c r="BI83" i="1"/>
  <c r="BI91" i="1"/>
  <c r="BI99" i="1"/>
  <c r="BI109" i="1"/>
  <c r="BI117" i="1"/>
  <c r="BI125" i="1"/>
  <c r="BI133" i="1"/>
  <c r="BI141" i="1"/>
  <c r="BI11" i="1"/>
  <c r="BI43" i="1"/>
  <c r="BI51" i="1"/>
  <c r="BI59" i="1"/>
  <c r="BI69" i="1"/>
  <c r="BI77" i="1"/>
  <c r="BI85" i="1"/>
  <c r="BI93" i="1"/>
  <c r="BI101" i="1"/>
  <c r="BI111" i="1"/>
  <c r="BI119" i="1"/>
  <c r="BI127" i="1"/>
  <c r="BI135" i="1"/>
  <c r="BI7" i="1"/>
  <c r="AB27" i="1"/>
  <c r="AE27" i="1" s="1"/>
  <c r="AB9" i="1"/>
  <c r="AN9" i="1" s="1"/>
  <c r="AO9" i="1" s="1"/>
  <c r="AB61" i="1"/>
  <c r="AB10" i="1"/>
  <c r="AE10" i="1" s="1"/>
  <c r="AJ10" i="1" s="1"/>
  <c r="AK10" i="1" s="1"/>
  <c r="AL10" i="1" s="1"/>
  <c r="AB18" i="1"/>
  <c r="AE18" i="1" s="1"/>
  <c r="AJ18" i="1" s="1"/>
  <c r="AK18" i="1" s="1"/>
  <c r="AL18" i="1" s="1"/>
  <c r="AB40" i="1"/>
  <c r="AE40" i="1" s="1"/>
  <c r="AJ40" i="1" s="1"/>
  <c r="AK40" i="1" s="1"/>
  <c r="AL40" i="1" s="1"/>
  <c r="AB46" i="1"/>
  <c r="AN46" i="1" s="1"/>
  <c r="AO46" i="1" s="1"/>
  <c r="AB62" i="1"/>
  <c r="AB70" i="1"/>
  <c r="AE70" i="1" s="1"/>
  <c r="AJ70" i="1" s="1"/>
  <c r="AK70" i="1" s="1"/>
  <c r="AL70" i="1" s="1"/>
  <c r="AB78" i="1"/>
  <c r="AE78" i="1" s="1"/>
  <c r="AJ78" i="1" s="1"/>
  <c r="AK78" i="1" s="1"/>
  <c r="AL78" i="1" s="1"/>
  <c r="AB86" i="1"/>
  <c r="AE86" i="1" s="1"/>
  <c r="AJ86" i="1" s="1"/>
  <c r="AK86" i="1" s="1"/>
  <c r="AL86" i="1" s="1"/>
  <c r="AB102" i="1"/>
  <c r="AE102" i="1" s="1"/>
  <c r="AJ102" i="1" s="1"/>
  <c r="AK102" i="1" s="1"/>
  <c r="AL102" i="1" s="1"/>
  <c r="AB110" i="1"/>
  <c r="AE110" i="1" s="1"/>
  <c r="AJ110" i="1" s="1"/>
  <c r="AK110" i="1" s="1"/>
  <c r="AL110" i="1" s="1"/>
  <c r="AB118" i="1"/>
  <c r="AE118" i="1" s="1"/>
  <c r="AJ118" i="1" s="1"/>
  <c r="AK118" i="1" s="1"/>
  <c r="AL118" i="1" s="1"/>
  <c r="AB126" i="1"/>
  <c r="AE126" i="1" s="1"/>
  <c r="AJ126" i="1" s="1"/>
  <c r="AK126" i="1" s="1"/>
  <c r="AL126" i="1" s="1"/>
  <c r="AB142" i="1"/>
  <c r="AE142" i="1" s="1"/>
  <c r="AJ142" i="1" s="1"/>
  <c r="AK142" i="1" s="1"/>
  <c r="AL142" i="1" s="1"/>
  <c r="AB17" i="1"/>
  <c r="AE17" i="1" s="1"/>
  <c r="AB101" i="1"/>
  <c r="AE101" i="1" s="1"/>
  <c r="AB95" i="1"/>
  <c r="AE95" i="1" s="1"/>
  <c r="AB127" i="1"/>
  <c r="AE127" i="1" s="1"/>
  <c r="AB135" i="1"/>
  <c r="AE135" i="1" s="1"/>
  <c r="AB39" i="1"/>
  <c r="AE39" i="1" s="1"/>
  <c r="AB85" i="1"/>
  <c r="AE85" i="1" s="1"/>
  <c r="AB125" i="1"/>
  <c r="AE125" i="1" s="1"/>
  <c r="AB71" i="1"/>
  <c r="AE71" i="1" s="1"/>
  <c r="AB119" i="1"/>
  <c r="AE119" i="1" s="1"/>
  <c r="AB12" i="1"/>
  <c r="AB28" i="1"/>
  <c r="AE28" i="1" s="1"/>
  <c r="AJ28" i="1" s="1"/>
  <c r="AK28" i="1" s="1"/>
  <c r="AL28" i="1" s="1"/>
  <c r="AB42" i="1"/>
  <c r="AE42" i="1" s="1"/>
  <c r="AJ42" i="1" s="1"/>
  <c r="AK42" i="1" s="1"/>
  <c r="AL42" i="1" s="1"/>
  <c r="AB48" i="1"/>
  <c r="AE48" i="1" s="1"/>
  <c r="AJ48" i="1" s="1"/>
  <c r="AK48" i="1" s="1"/>
  <c r="AL48" i="1" s="1"/>
  <c r="AB64" i="1"/>
  <c r="AE64" i="1" s="1"/>
  <c r="AJ64" i="1" s="1"/>
  <c r="AK64" i="1" s="1"/>
  <c r="AL64" i="1" s="1"/>
  <c r="AB72" i="1"/>
  <c r="AE72" i="1" s="1"/>
  <c r="AJ72" i="1" s="1"/>
  <c r="AK72" i="1" s="1"/>
  <c r="AL72" i="1" s="1"/>
  <c r="AB80" i="1"/>
  <c r="AE80" i="1" s="1"/>
  <c r="AJ80" i="1" s="1"/>
  <c r="AK80" i="1" s="1"/>
  <c r="AL80" i="1" s="1"/>
  <c r="AB96" i="1"/>
  <c r="AE96" i="1" s="1"/>
  <c r="AJ96" i="1" s="1"/>
  <c r="AK96" i="1" s="1"/>
  <c r="AL96" i="1" s="1"/>
  <c r="AB104" i="1"/>
  <c r="AE104" i="1" s="1"/>
  <c r="AJ104" i="1" s="1"/>
  <c r="AK104" i="1" s="1"/>
  <c r="AL104" i="1" s="1"/>
  <c r="AB112" i="1"/>
  <c r="AE112" i="1" s="1"/>
  <c r="AJ112" i="1" s="1"/>
  <c r="AK112" i="1" s="1"/>
  <c r="AL112" i="1" s="1"/>
  <c r="AB128" i="1"/>
  <c r="AE128" i="1" s="1"/>
  <c r="AJ128" i="1" s="1"/>
  <c r="AK128" i="1" s="1"/>
  <c r="AL128" i="1" s="1"/>
  <c r="AB136" i="1"/>
  <c r="AE136" i="1" s="1"/>
  <c r="AJ136" i="1" s="1"/>
  <c r="AK136" i="1" s="1"/>
  <c r="AL136" i="1" s="1"/>
  <c r="AB111" i="1"/>
  <c r="AE111" i="1" s="1"/>
  <c r="AB13" i="1"/>
  <c r="AE13" i="1" s="1"/>
  <c r="AB21" i="1"/>
  <c r="AE21" i="1" s="1"/>
  <c r="AB35" i="1"/>
  <c r="AE35" i="1" s="1"/>
  <c r="AB49" i="1"/>
  <c r="AE49" i="1" s="1"/>
  <c r="AB65" i="1"/>
  <c r="AE65" i="1" s="1"/>
  <c r="AB73" i="1"/>
  <c r="AE73" i="1" s="1"/>
  <c r="AB81" i="1"/>
  <c r="AE81" i="1" s="1"/>
  <c r="AB97" i="1"/>
  <c r="AE97" i="1" s="1"/>
  <c r="AB105" i="1"/>
  <c r="AB113" i="1"/>
  <c r="AE113" i="1" s="1"/>
  <c r="AB129" i="1"/>
  <c r="AE129" i="1" s="1"/>
  <c r="AB137" i="1"/>
  <c r="AE137" i="1" s="1"/>
  <c r="AB117" i="1"/>
  <c r="AE117" i="1" s="1"/>
  <c r="AB55" i="1"/>
  <c r="AE55" i="1" s="1"/>
  <c r="AB103" i="1"/>
  <c r="AE103" i="1" s="1"/>
  <c r="AB14" i="1"/>
  <c r="AE14" i="1" s="1"/>
  <c r="AJ14" i="1" s="1"/>
  <c r="AK14" i="1" s="1"/>
  <c r="AL14" i="1" s="1"/>
  <c r="AB22" i="1"/>
  <c r="AE22" i="1" s="1"/>
  <c r="AJ22" i="1" s="1"/>
  <c r="AK22" i="1" s="1"/>
  <c r="AL22" i="1" s="1"/>
  <c r="AB30" i="1"/>
  <c r="AE30" i="1" s="1"/>
  <c r="AJ30" i="1" s="1"/>
  <c r="AK30" i="1" s="1"/>
  <c r="AL30" i="1" s="1"/>
  <c r="AB36" i="1"/>
  <c r="AE36" i="1" s="1"/>
  <c r="AJ36" i="1" s="1"/>
  <c r="AK36" i="1" s="1"/>
  <c r="AL36" i="1" s="1"/>
  <c r="AB50" i="1"/>
  <c r="AE50" i="1" s="1"/>
  <c r="AJ50" i="1" s="1"/>
  <c r="AK50" i="1" s="1"/>
  <c r="AL50" i="1" s="1"/>
  <c r="AB58" i="1"/>
  <c r="AE58" i="1" s="1"/>
  <c r="AJ58" i="1" s="1"/>
  <c r="AK58" i="1" s="1"/>
  <c r="AL58" i="1" s="1"/>
  <c r="AB74" i="1"/>
  <c r="AE74" i="1" s="1"/>
  <c r="AJ74" i="1" s="1"/>
  <c r="AK74" i="1" s="1"/>
  <c r="AL74" i="1" s="1"/>
  <c r="AB82" i="1"/>
  <c r="AE82" i="1" s="1"/>
  <c r="AJ82" i="1" s="1"/>
  <c r="AK82" i="1" s="1"/>
  <c r="AL82" i="1" s="1"/>
  <c r="AB98" i="1"/>
  <c r="AE98" i="1" s="1"/>
  <c r="AJ98" i="1" s="1"/>
  <c r="AK98" i="1" s="1"/>
  <c r="AL98" i="1" s="1"/>
  <c r="AB106" i="1"/>
  <c r="AB114" i="1"/>
  <c r="AE114" i="1" s="1"/>
  <c r="AJ114" i="1" s="1"/>
  <c r="AK114" i="1" s="1"/>
  <c r="AL114" i="1" s="1"/>
  <c r="AB122" i="1"/>
  <c r="AE122" i="1" s="1"/>
  <c r="AJ122" i="1" s="1"/>
  <c r="AK122" i="1" s="1"/>
  <c r="AL122" i="1" s="1"/>
  <c r="AB130" i="1"/>
  <c r="AE130" i="1" s="1"/>
  <c r="AJ130" i="1" s="1"/>
  <c r="AK130" i="1" s="1"/>
  <c r="AL130" i="1" s="1"/>
  <c r="AB138" i="1"/>
  <c r="AE138" i="1" s="1"/>
  <c r="AJ138" i="1" s="1"/>
  <c r="AK138" i="1" s="1"/>
  <c r="AL138" i="1" s="1"/>
  <c r="AB93" i="1"/>
  <c r="AE93" i="1" s="1"/>
  <c r="AB141" i="1"/>
  <c r="AE141" i="1" s="1"/>
  <c r="AB41" i="1"/>
  <c r="AE41" i="1" s="1"/>
  <c r="AB87" i="1"/>
  <c r="AE87" i="1" s="1"/>
  <c r="AB37" i="1"/>
  <c r="AB43" i="1"/>
  <c r="AE43" i="1" s="1"/>
  <c r="AB51" i="1"/>
  <c r="AE51" i="1" s="1"/>
  <c r="AB59" i="1"/>
  <c r="AE59" i="1" s="1"/>
  <c r="AB67" i="1"/>
  <c r="AE67" i="1" s="1"/>
  <c r="AB75" i="1"/>
  <c r="AE75" i="1" s="1"/>
  <c r="AB83" i="1"/>
  <c r="AE83" i="1" s="1"/>
  <c r="AB91" i="1"/>
  <c r="AE91" i="1" s="1"/>
  <c r="AB99" i="1"/>
  <c r="AE99" i="1" s="1"/>
  <c r="AB107" i="1"/>
  <c r="AE107" i="1" s="1"/>
  <c r="AB115" i="1"/>
  <c r="AE115" i="1" s="1"/>
  <c r="AB139" i="1"/>
  <c r="AE139" i="1" s="1"/>
  <c r="AB25" i="1"/>
  <c r="AB77" i="1"/>
  <c r="AE77" i="1" s="1"/>
  <c r="AB133" i="1"/>
  <c r="AE133" i="1" s="1"/>
  <c r="AB11" i="1"/>
  <c r="AE11" i="1" s="1"/>
  <c r="AB47" i="1"/>
  <c r="AE47" i="1" s="1"/>
  <c r="AB79" i="1"/>
  <c r="AE79" i="1" s="1"/>
  <c r="AB8" i="1"/>
  <c r="AE8" i="1" s="1"/>
  <c r="AJ8" i="1" s="1"/>
  <c r="AK8" i="1" s="1"/>
  <c r="AL8" i="1" s="1"/>
  <c r="AB24" i="1"/>
  <c r="AE24" i="1" s="1"/>
  <c r="AJ24" i="1" s="1"/>
  <c r="AK24" i="1" s="1"/>
  <c r="AL24" i="1" s="1"/>
  <c r="AB32" i="1"/>
  <c r="AE32" i="1" s="1"/>
  <c r="AJ32" i="1" s="1"/>
  <c r="AK32" i="1" s="1"/>
  <c r="AL32" i="1" s="1"/>
  <c r="AB38" i="1"/>
  <c r="AE38" i="1" s="1"/>
  <c r="AJ38" i="1" s="1"/>
  <c r="AK38" i="1" s="1"/>
  <c r="AL38" i="1" s="1"/>
  <c r="AB52" i="1"/>
  <c r="AE52" i="1" s="1"/>
  <c r="AJ52" i="1" s="1"/>
  <c r="AK52" i="1" s="1"/>
  <c r="AL52" i="1" s="1"/>
  <c r="AB60" i="1"/>
  <c r="AE60" i="1" s="1"/>
  <c r="AJ60" i="1" s="1"/>
  <c r="AK60" i="1" s="1"/>
  <c r="AL60" i="1" s="1"/>
  <c r="AB68" i="1"/>
  <c r="AE68" i="1" s="1"/>
  <c r="AJ68" i="1" s="1"/>
  <c r="AK68" i="1" s="1"/>
  <c r="AL68" i="1" s="1"/>
  <c r="AB84" i="1"/>
  <c r="AE84" i="1" s="1"/>
  <c r="AJ84" i="1" s="1"/>
  <c r="AK84" i="1" s="1"/>
  <c r="AL84" i="1" s="1"/>
  <c r="AB92" i="1"/>
  <c r="AE92" i="1" s="1"/>
  <c r="AJ92" i="1" s="1"/>
  <c r="AK92" i="1" s="1"/>
  <c r="AL92" i="1" s="1"/>
  <c r="AB100" i="1"/>
  <c r="AE100" i="1" s="1"/>
  <c r="AJ100" i="1" s="1"/>
  <c r="AK100" i="1" s="1"/>
  <c r="AL100" i="1" s="1"/>
  <c r="AB116" i="1"/>
  <c r="AE116" i="1" s="1"/>
  <c r="AJ116" i="1" s="1"/>
  <c r="AK116" i="1" s="1"/>
  <c r="AL116" i="1" s="1"/>
  <c r="AB124" i="1"/>
  <c r="AE124" i="1" s="1"/>
  <c r="AJ124" i="1" s="1"/>
  <c r="AK124" i="1" s="1"/>
  <c r="AL124" i="1" s="1"/>
  <c r="AB132" i="1"/>
  <c r="AE132" i="1" s="1"/>
  <c r="AJ132" i="1" s="1"/>
  <c r="AK132" i="1" s="1"/>
  <c r="AL132" i="1" s="1"/>
  <c r="P146" i="1"/>
  <c r="BJ43" i="1" l="1"/>
  <c r="AT15" i="1"/>
  <c r="AT45" i="1"/>
  <c r="AP46" i="1"/>
  <c r="AS46" i="1"/>
  <c r="AU46" i="1" s="1"/>
  <c r="AP16" i="1"/>
  <c r="AT16" i="1"/>
  <c r="AT46" i="1"/>
  <c r="AP15" i="1"/>
  <c r="AS15" i="1"/>
  <c r="AU15" i="1" s="1"/>
  <c r="AN118" i="1"/>
  <c r="AO118" i="1" s="1"/>
  <c r="AP9" i="1"/>
  <c r="AS9" i="1"/>
  <c r="AU9" i="1" s="1"/>
  <c r="AT9" i="1"/>
  <c r="AP45" i="1"/>
  <c r="AS45" i="1"/>
  <c r="AU45" i="1" s="1"/>
  <c r="AN21" i="1"/>
  <c r="AO21" i="1" s="1"/>
  <c r="AN50" i="1"/>
  <c r="AO50" i="1" s="1"/>
  <c r="AN20" i="1"/>
  <c r="AO20" i="1" s="1"/>
  <c r="BJ111" i="1"/>
  <c r="AN107" i="1"/>
  <c r="AO107" i="1" s="1"/>
  <c r="AN18" i="1"/>
  <c r="AO18" i="1" s="1"/>
  <c r="AN140" i="1"/>
  <c r="AO140" i="1" s="1"/>
  <c r="AN108" i="1"/>
  <c r="AO108" i="1" s="1"/>
  <c r="AN74" i="1"/>
  <c r="AO74" i="1" s="1"/>
  <c r="AN42" i="1"/>
  <c r="AO42" i="1" s="1"/>
  <c r="AN122" i="1"/>
  <c r="AO122" i="1" s="1"/>
  <c r="AN88" i="1"/>
  <c r="AO88" i="1" s="1"/>
  <c r="AN54" i="1"/>
  <c r="AO54" i="1" s="1"/>
  <c r="AN128" i="1"/>
  <c r="AO128" i="1" s="1"/>
  <c r="AN60" i="1"/>
  <c r="AO60" i="1" s="1"/>
  <c r="AN14" i="1"/>
  <c r="AO14" i="1" s="1"/>
  <c r="AN86" i="1"/>
  <c r="AO86" i="1" s="1"/>
  <c r="AE106" i="1"/>
  <c r="AJ106" i="1" s="1"/>
  <c r="AK106" i="1" s="1"/>
  <c r="AL106" i="1" s="1"/>
  <c r="AN106" i="1"/>
  <c r="AO106" i="1" s="1"/>
  <c r="AN89" i="1"/>
  <c r="AO89" i="1" s="1"/>
  <c r="AN142" i="1"/>
  <c r="AO142" i="1" s="1"/>
  <c r="AN110" i="1"/>
  <c r="AO110" i="1" s="1"/>
  <c r="AN76" i="1"/>
  <c r="AO76" i="1" s="1"/>
  <c r="AE62" i="1"/>
  <c r="AJ62" i="1" s="1"/>
  <c r="AK62" i="1" s="1"/>
  <c r="AL62" i="1" s="1"/>
  <c r="AN62" i="1"/>
  <c r="AO62" i="1" s="1"/>
  <c r="AN41" i="1"/>
  <c r="AO41" i="1" s="1"/>
  <c r="AN8" i="1"/>
  <c r="AO8" i="1" s="1"/>
  <c r="AN132" i="1"/>
  <c r="AO132" i="1" s="1"/>
  <c r="AN98" i="1"/>
  <c r="AO98" i="1" s="1"/>
  <c r="AN66" i="1"/>
  <c r="AO66" i="1" s="1"/>
  <c r="AN26" i="1"/>
  <c r="AO26" i="1" s="1"/>
  <c r="AN114" i="1"/>
  <c r="AO114" i="1" s="1"/>
  <c r="AN80" i="1"/>
  <c r="AO80" i="1" s="1"/>
  <c r="AN112" i="1"/>
  <c r="AO112" i="1" s="1"/>
  <c r="AN44" i="1"/>
  <c r="AO44" i="1" s="1"/>
  <c r="AN136" i="1"/>
  <c r="AO136" i="1" s="1"/>
  <c r="AN70" i="1"/>
  <c r="AO70" i="1" s="1"/>
  <c r="AN84" i="1"/>
  <c r="AO84" i="1" s="1"/>
  <c r="BJ77" i="1"/>
  <c r="AN135" i="1"/>
  <c r="AO135" i="1" s="1"/>
  <c r="AN95" i="1"/>
  <c r="AO95" i="1" s="1"/>
  <c r="AN134" i="1"/>
  <c r="AO134" i="1" s="1"/>
  <c r="AN100" i="1"/>
  <c r="AO100" i="1" s="1"/>
  <c r="AN68" i="1"/>
  <c r="AO68" i="1" s="1"/>
  <c r="AN28" i="1"/>
  <c r="AO28" i="1" s="1"/>
  <c r="AN34" i="1"/>
  <c r="AO34" i="1" s="1"/>
  <c r="AN85" i="1"/>
  <c r="AO85" i="1" s="1"/>
  <c r="AN79" i="1"/>
  <c r="AO79" i="1" s="1"/>
  <c r="AN24" i="1"/>
  <c r="AO24" i="1" s="1"/>
  <c r="AN124" i="1"/>
  <c r="AO124" i="1" s="1"/>
  <c r="AN90" i="1"/>
  <c r="AO90" i="1" s="1"/>
  <c r="AN56" i="1"/>
  <c r="AO56" i="1" s="1"/>
  <c r="AN138" i="1"/>
  <c r="AO138" i="1" s="1"/>
  <c r="AN104" i="1"/>
  <c r="AO104" i="1" s="1"/>
  <c r="AN72" i="1"/>
  <c r="AO72" i="1" s="1"/>
  <c r="AN40" i="1"/>
  <c r="AO40" i="1" s="1"/>
  <c r="AN94" i="1"/>
  <c r="AO94" i="1" s="1"/>
  <c r="AN30" i="1"/>
  <c r="AO30" i="1" s="1"/>
  <c r="AN120" i="1"/>
  <c r="AO120" i="1" s="1"/>
  <c r="AN52" i="1"/>
  <c r="AO52" i="1" s="1"/>
  <c r="AN69" i="1"/>
  <c r="AO69" i="1" s="1"/>
  <c r="AN36" i="1"/>
  <c r="AO36" i="1" s="1"/>
  <c r="AN126" i="1"/>
  <c r="AO126" i="1" s="1"/>
  <c r="AN92" i="1"/>
  <c r="AO92" i="1" s="1"/>
  <c r="AN58" i="1"/>
  <c r="AO58" i="1" s="1"/>
  <c r="AN10" i="1"/>
  <c r="AO10" i="1" s="1"/>
  <c r="AE12" i="1"/>
  <c r="AJ12" i="1" s="1"/>
  <c r="AK12" i="1" s="1"/>
  <c r="AL12" i="1" s="1"/>
  <c r="AN12" i="1"/>
  <c r="AO12" i="1" s="1"/>
  <c r="AN35" i="1"/>
  <c r="AO35" i="1" s="1"/>
  <c r="AN116" i="1"/>
  <c r="AO116" i="1" s="1"/>
  <c r="AN82" i="1"/>
  <c r="AO82" i="1" s="1"/>
  <c r="AN48" i="1"/>
  <c r="AO48" i="1" s="1"/>
  <c r="AN130" i="1"/>
  <c r="AO130" i="1" s="1"/>
  <c r="AN96" i="1"/>
  <c r="AO96" i="1" s="1"/>
  <c r="AN64" i="1"/>
  <c r="AO64" i="1" s="1"/>
  <c r="AN32" i="1"/>
  <c r="AO32" i="1" s="1"/>
  <c r="AN78" i="1"/>
  <c r="AO78" i="1" s="1"/>
  <c r="AN22" i="1"/>
  <c r="AO22" i="1" s="1"/>
  <c r="AN102" i="1"/>
  <c r="AO102" i="1" s="1"/>
  <c r="AN38" i="1"/>
  <c r="AO38" i="1" s="1"/>
  <c r="AN91" i="1"/>
  <c r="AO91" i="1" s="1"/>
  <c r="AN77" i="1"/>
  <c r="AO77" i="1" s="1"/>
  <c r="AN19" i="1"/>
  <c r="AO19" i="1" s="1"/>
  <c r="AN83" i="1"/>
  <c r="AO83" i="1" s="1"/>
  <c r="AN97" i="1"/>
  <c r="AO97" i="1" s="1"/>
  <c r="AN23" i="1"/>
  <c r="AO23" i="1" s="1"/>
  <c r="AN87" i="1"/>
  <c r="AO87" i="1" s="1"/>
  <c r="AE25" i="1"/>
  <c r="AN25" i="1"/>
  <c r="AO25" i="1" s="1"/>
  <c r="AN127" i="1"/>
  <c r="AO127" i="1" s="1"/>
  <c r="AN59" i="1"/>
  <c r="AO59" i="1" s="1"/>
  <c r="AN133" i="1"/>
  <c r="AO133" i="1" s="1"/>
  <c r="AN67" i="1"/>
  <c r="AO67" i="1" s="1"/>
  <c r="AN7" i="1"/>
  <c r="AO7" i="1" s="1"/>
  <c r="AN81" i="1"/>
  <c r="AO81" i="1" s="1"/>
  <c r="AN137" i="1"/>
  <c r="AO137" i="1" s="1"/>
  <c r="AN71" i="1"/>
  <c r="AO71" i="1" s="1"/>
  <c r="AN141" i="1"/>
  <c r="AO141" i="1" s="1"/>
  <c r="AN13" i="1"/>
  <c r="AO13" i="1" s="1"/>
  <c r="AN119" i="1"/>
  <c r="AO119" i="1" s="1"/>
  <c r="AN51" i="1"/>
  <c r="AO51" i="1" s="1"/>
  <c r="AN125" i="1"/>
  <c r="AO125" i="1" s="1"/>
  <c r="AN57" i="1"/>
  <c r="AO57" i="1" s="1"/>
  <c r="AN139" i="1"/>
  <c r="AO139" i="1" s="1"/>
  <c r="AN73" i="1"/>
  <c r="AO73" i="1" s="1"/>
  <c r="AN129" i="1"/>
  <c r="AO129" i="1" s="1"/>
  <c r="AN63" i="1"/>
  <c r="AO63" i="1" s="1"/>
  <c r="AN75" i="1"/>
  <c r="AO75" i="1" s="1"/>
  <c r="AN111" i="1"/>
  <c r="AO111" i="1" s="1"/>
  <c r="AN43" i="1"/>
  <c r="AO43" i="1" s="1"/>
  <c r="AN117" i="1"/>
  <c r="AO117" i="1" s="1"/>
  <c r="AN49" i="1"/>
  <c r="AO49" i="1" s="1"/>
  <c r="AN131" i="1"/>
  <c r="AO131" i="1" s="1"/>
  <c r="AN65" i="1"/>
  <c r="AO65" i="1" s="1"/>
  <c r="AN121" i="1"/>
  <c r="AO121" i="1" s="1"/>
  <c r="AE61" i="1"/>
  <c r="AN61" i="1"/>
  <c r="AO61" i="1" s="1"/>
  <c r="AN101" i="1"/>
  <c r="AO101" i="1" s="1"/>
  <c r="AN29" i="1"/>
  <c r="AO29" i="1" s="1"/>
  <c r="AN109" i="1"/>
  <c r="AO109" i="1" s="1"/>
  <c r="AN123" i="1"/>
  <c r="AO123" i="1" s="1"/>
  <c r="AN55" i="1"/>
  <c r="AO55" i="1" s="1"/>
  <c r="AN113" i="1"/>
  <c r="AO113" i="1" s="1"/>
  <c r="AN39" i="1"/>
  <c r="AO39" i="1" s="1"/>
  <c r="AE105" i="1"/>
  <c r="AN105" i="1"/>
  <c r="AO105" i="1" s="1"/>
  <c r="AE33" i="1"/>
  <c r="AN33" i="1"/>
  <c r="AO33" i="1" s="1"/>
  <c r="AN17" i="1"/>
  <c r="AO17" i="1" s="1"/>
  <c r="AE37" i="1"/>
  <c r="AN37" i="1"/>
  <c r="AO37" i="1" s="1"/>
  <c r="AN93" i="1"/>
  <c r="AO93" i="1" s="1"/>
  <c r="AN11" i="1"/>
  <c r="AO11" i="1" s="1"/>
  <c r="AN99" i="1"/>
  <c r="AO99" i="1" s="1"/>
  <c r="AN27" i="1"/>
  <c r="AO27" i="1" s="1"/>
  <c r="AN115" i="1"/>
  <c r="AO115" i="1" s="1"/>
  <c r="AN47" i="1"/>
  <c r="AO47" i="1" s="1"/>
  <c r="AN103" i="1"/>
  <c r="AO103" i="1" s="1"/>
  <c r="AN31" i="1"/>
  <c r="AO31" i="1" s="1"/>
  <c r="AJ45" i="1"/>
  <c r="AK45" i="1" s="1"/>
  <c r="AL45" i="1" s="1"/>
  <c r="AE46" i="1"/>
  <c r="AJ46" i="1" s="1"/>
  <c r="AK46" i="1" s="1"/>
  <c r="AL46" i="1" s="1"/>
  <c r="AJ15" i="1"/>
  <c r="AK15" i="1" s="1"/>
  <c r="AL15" i="1" s="1"/>
  <c r="AE16" i="1"/>
  <c r="AJ16" i="1" s="1"/>
  <c r="AK16" i="1" s="1"/>
  <c r="AL16" i="1" s="1"/>
  <c r="AE9" i="1"/>
  <c r="AJ9" i="1" s="1"/>
  <c r="AK9" i="1" s="1"/>
  <c r="AL9" i="1" s="1"/>
  <c r="AJ43" i="1"/>
  <c r="AK43" i="1" s="1"/>
  <c r="AL43" i="1" s="1"/>
  <c r="AD44" i="1"/>
  <c r="AD19" i="1"/>
  <c r="AD29" i="1"/>
  <c r="AD20" i="1"/>
  <c r="AD131" i="1"/>
  <c r="AD140" i="1"/>
  <c r="AD120" i="1"/>
  <c r="AD134" i="1"/>
  <c r="AD127" i="1"/>
  <c r="AD76" i="1"/>
  <c r="AD34" i="1"/>
  <c r="AD63" i="1"/>
  <c r="AD66" i="1"/>
  <c r="R146" i="1"/>
  <c r="AD121" i="1"/>
  <c r="AD69" i="1"/>
  <c r="AD56" i="1"/>
  <c r="AD57" i="1"/>
  <c r="AD31" i="1"/>
  <c r="AD123" i="1"/>
  <c r="AD95" i="1"/>
  <c r="AD23" i="1"/>
  <c r="AD108" i="1"/>
  <c r="AD26" i="1"/>
  <c r="AD88" i="1"/>
  <c r="AD89" i="1"/>
  <c r="AD33" i="1"/>
  <c r="AD109" i="1"/>
  <c r="AD94" i="1"/>
  <c r="AD16" i="1"/>
  <c r="AD7" i="1"/>
  <c r="AD36" i="1"/>
  <c r="AD54" i="1"/>
  <c r="AD90" i="1"/>
  <c r="BJ119" i="1"/>
  <c r="BJ85" i="1"/>
  <c r="BJ51" i="1"/>
  <c r="BJ15" i="1"/>
  <c r="BJ79" i="1"/>
  <c r="BJ39" i="1"/>
  <c r="BJ125" i="1"/>
  <c r="BJ91" i="1"/>
  <c r="BJ57" i="1"/>
  <c r="BJ103" i="1"/>
  <c r="BJ13" i="1"/>
  <c r="BJ7" i="1"/>
  <c r="BJ21" i="1"/>
  <c r="BJ139" i="1"/>
  <c r="BJ107" i="1"/>
  <c r="BJ73" i="1"/>
  <c r="BJ41" i="1"/>
  <c r="BJ35" i="1"/>
  <c r="BJ135" i="1"/>
  <c r="BJ101" i="1"/>
  <c r="BJ69" i="1"/>
  <c r="BJ137" i="1"/>
  <c r="BJ71" i="1"/>
  <c r="BJ53" i="1"/>
  <c r="BJ29" i="1"/>
  <c r="BJ133" i="1"/>
  <c r="BJ99" i="1"/>
  <c r="BJ67" i="1"/>
  <c r="BJ27" i="1"/>
  <c r="BJ115" i="1"/>
  <c r="BJ81" i="1"/>
  <c r="BJ47" i="1"/>
  <c r="BJ31" i="1"/>
  <c r="BJ117" i="1"/>
  <c r="BJ83" i="1"/>
  <c r="BJ49" i="1"/>
  <c r="BJ131" i="1"/>
  <c r="BJ97" i="1"/>
  <c r="BJ65" i="1"/>
  <c r="BJ129" i="1"/>
  <c r="BJ123" i="1"/>
  <c r="BJ89" i="1"/>
  <c r="BJ55" i="1"/>
  <c r="BJ121" i="1"/>
  <c r="BJ87" i="1"/>
  <c r="BJ17" i="1"/>
  <c r="BJ113" i="1"/>
  <c r="BJ127" i="1"/>
  <c r="BJ93" i="1"/>
  <c r="BJ59" i="1"/>
  <c r="BJ95" i="1"/>
  <c r="BJ63" i="1"/>
  <c r="BJ19" i="1"/>
  <c r="BJ141" i="1"/>
  <c r="BJ109" i="1"/>
  <c r="BJ75" i="1"/>
  <c r="BJ23" i="1"/>
  <c r="BJ45" i="1"/>
  <c r="BJ11" i="1"/>
  <c r="BJ37" i="1"/>
  <c r="BI146" i="1"/>
  <c r="BJ9" i="1"/>
  <c r="AD84" i="1"/>
  <c r="AY84" i="1"/>
  <c r="AD116" i="1"/>
  <c r="AD52" i="1"/>
  <c r="AD11" i="1"/>
  <c r="AD107" i="1"/>
  <c r="AD43" i="1"/>
  <c r="AD141" i="1"/>
  <c r="AD98" i="1"/>
  <c r="AD137" i="1"/>
  <c r="AD73" i="1"/>
  <c r="AD136" i="1"/>
  <c r="AD72" i="1"/>
  <c r="AD119" i="1"/>
  <c r="AD126" i="1"/>
  <c r="AD62" i="1"/>
  <c r="AD41" i="1"/>
  <c r="AD80" i="1"/>
  <c r="AD100" i="1"/>
  <c r="AD38" i="1"/>
  <c r="AD133" i="1"/>
  <c r="AD99" i="1"/>
  <c r="AD37" i="1"/>
  <c r="AD93" i="1"/>
  <c r="AD30" i="1"/>
  <c r="AD129" i="1"/>
  <c r="AD65" i="1"/>
  <c r="AD128" i="1"/>
  <c r="AD64" i="1"/>
  <c r="AD71" i="1"/>
  <c r="AD118" i="1"/>
  <c r="AD61" i="1"/>
  <c r="AD92" i="1"/>
  <c r="AD32" i="1"/>
  <c r="AD77" i="1"/>
  <c r="AD91" i="1"/>
  <c r="AD82" i="1"/>
  <c r="AD22" i="1"/>
  <c r="AD110" i="1"/>
  <c r="AD46" i="1"/>
  <c r="AD9" i="1"/>
  <c r="AD51" i="1"/>
  <c r="AD12" i="1"/>
  <c r="AD24" i="1"/>
  <c r="AD25" i="1"/>
  <c r="AD83" i="1"/>
  <c r="AD138" i="1"/>
  <c r="AD74" i="1"/>
  <c r="AD14" i="1"/>
  <c r="AD113" i="1"/>
  <c r="AD49" i="1"/>
  <c r="AD112" i="1"/>
  <c r="AD48" i="1"/>
  <c r="AD125" i="1"/>
  <c r="AD101" i="1"/>
  <c r="AD102" i="1"/>
  <c r="AD40" i="1"/>
  <c r="AD115" i="1"/>
  <c r="AD45" i="1"/>
  <c r="AD139" i="1"/>
  <c r="AD75" i="1"/>
  <c r="AD15" i="1"/>
  <c r="AD130" i="1"/>
  <c r="AD103" i="1"/>
  <c r="AD105" i="1"/>
  <c r="AD35" i="1"/>
  <c r="AD104" i="1"/>
  <c r="AD42" i="1"/>
  <c r="AD85" i="1"/>
  <c r="AD47" i="1"/>
  <c r="AD81" i="1"/>
  <c r="AD10" i="1"/>
  <c r="AD132" i="1"/>
  <c r="AD68" i="1"/>
  <c r="AD8" i="1"/>
  <c r="AD67" i="1"/>
  <c r="AD122" i="1"/>
  <c r="AD58" i="1"/>
  <c r="AD55" i="1"/>
  <c r="AD97" i="1"/>
  <c r="AD21" i="1"/>
  <c r="AD96" i="1"/>
  <c r="AD28" i="1"/>
  <c r="AD39" i="1"/>
  <c r="AD17" i="1"/>
  <c r="AD86" i="1"/>
  <c r="AD27" i="1"/>
  <c r="AD106" i="1"/>
  <c r="AD111" i="1"/>
  <c r="AD70" i="1"/>
  <c r="AD124" i="1"/>
  <c r="AD60" i="1"/>
  <c r="AD79" i="1"/>
  <c r="AD59" i="1"/>
  <c r="AD87" i="1"/>
  <c r="AD114" i="1"/>
  <c r="AD50" i="1"/>
  <c r="AD117" i="1"/>
  <c r="AD13" i="1"/>
  <c r="AD135" i="1"/>
  <c r="AD142" i="1"/>
  <c r="AD78" i="1"/>
  <c r="AD18" i="1"/>
  <c r="AB53" i="1"/>
  <c r="AN53" i="1" s="1"/>
  <c r="AO53" i="1" s="1"/>
  <c r="AB6" i="1"/>
  <c r="AF145" i="1"/>
  <c r="AF143" i="1"/>
  <c r="AV113" i="1"/>
  <c r="AP12" i="1" l="1"/>
  <c r="AS12" i="1"/>
  <c r="AU12" i="1" s="1"/>
  <c r="AT12" i="1"/>
  <c r="AP52" i="1"/>
  <c r="AS52" i="1"/>
  <c r="AU52" i="1" s="1"/>
  <c r="AT52" i="1"/>
  <c r="AP68" i="1"/>
  <c r="AS68" i="1"/>
  <c r="AU68" i="1" s="1"/>
  <c r="AT68" i="1"/>
  <c r="AP132" i="1"/>
  <c r="AS132" i="1"/>
  <c r="AU132" i="1" s="1"/>
  <c r="AT132" i="1"/>
  <c r="AP64" i="1"/>
  <c r="AS64" i="1"/>
  <c r="AU64" i="1" s="1"/>
  <c r="AT64" i="1"/>
  <c r="AP120" i="1"/>
  <c r="AS120" i="1"/>
  <c r="AU120" i="1" s="1"/>
  <c r="AT120" i="1"/>
  <c r="AP90" i="1"/>
  <c r="AS90" i="1"/>
  <c r="AU90" i="1" s="1"/>
  <c r="AT90" i="1"/>
  <c r="AP100" i="1"/>
  <c r="AS100" i="1"/>
  <c r="AU100" i="1" s="1"/>
  <c r="AT100" i="1"/>
  <c r="AP44" i="1"/>
  <c r="AS44" i="1"/>
  <c r="AU44" i="1" s="1"/>
  <c r="AT44" i="1"/>
  <c r="AP8" i="1"/>
  <c r="AT8" i="1"/>
  <c r="AS8" i="1"/>
  <c r="AU8" i="1" s="1"/>
  <c r="AP106" i="1"/>
  <c r="AS106" i="1"/>
  <c r="AU106" i="1" s="1"/>
  <c r="AT106" i="1"/>
  <c r="AP122" i="1"/>
  <c r="AS122" i="1"/>
  <c r="AU122" i="1" s="1"/>
  <c r="AT122" i="1"/>
  <c r="AP20" i="1"/>
  <c r="AS20" i="1"/>
  <c r="AU20" i="1" s="1"/>
  <c r="AT20" i="1"/>
  <c r="AP96" i="1"/>
  <c r="AS96" i="1"/>
  <c r="AU96" i="1" s="1"/>
  <c r="AT96" i="1"/>
  <c r="AP10" i="1"/>
  <c r="AS10" i="1"/>
  <c r="AU10" i="1" s="1"/>
  <c r="AT10" i="1"/>
  <c r="AP30" i="1"/>
  <c r="AS30" i="1"/>
  <c r="AU30" i="1" s="1"/>
  <c r="AT30" i="1"/>
  <c r="AP124" i="1"/>
  <c r="AS124" i="1"/>
  <c r="AU124" i="1" s="1"/>
  <c r="AT124" i="1"/>
  <c r="AP134" i="1"/>
  <c r="AS134" i="1"/>
  <c r="AU134" i="1" s="1"/>
  <c r="AT134" i="1"/>
  <c r="AP112" i="1"/>
  <c r="AS112" i="1"/>
  <c r="AU112" i="1" s="1"/>
  <c r="AT112" i="1"/>
  <c r="AP42" i="1"/>
  <c r="AS42" i="1"/>
  <c r="AU42" i="1" s="1"/>
  <c r="AT42" i="1"/>
  <c r="AP50" i="1"/>
  <c r="AS50" i="1"/>
  <c r="AU50" i="1" s="1"/>
  <c r="AT50" i="1"/>
  <c r="AP92" i="1"/>
  <c r="AS92" i="1"/>
  <c r="AU92" i="1" s="1"/>
  <c r="AT92" i="1"/>
  <c r="AP40" i="1"/>
  <c r="AS40" i="1"/>
  <c r="AU40" i="1" s="1"/>
  <c r="AT40" i="1"/>
  <c r="AP114" i="1"/>
  <c r="AS114" i="1"/>
  <c r="AU114" i="1" s="1"/>
  <c r="AT114" i="1"/>
  <c r="AP108" i="1"/>
  <c r="AS108" i="1"/>
  <c r="AU108" i="1" s="1"/>
  <c r="AT108" i="1"/>
  <c r="AP102" i="1"/>
  <c r="AS102" i="1"/>
  <c r="AU102" i="1" s="1"/>
  <c r="AT102" i="1"/>
  <c r="AP82" i="1"/>
  <c r="AS82" i="1"/>
  <c r="AU82" i="1" s="1"/>
  <c r="AT82" i="1"/>
  <c r="AP126" i="1"/>
  <c r="AS126" i="1"/>
  <c r="AU126" i="1" s="1"/>
  <c r="AT126" i="1"/>
  <c r="AP72" i="1"/>
  <c r="AS72" i="1"/>
  <c r="AU72" i="1" s="1"/>
  <c r="AT72" i="1"/>
  <c r="AP26" i="1"/>
  <c r="AS26" i="1"/>
  <c r="AU26" i="1" s="1"/>
  <c r="AT26" i="1"/>
  <c r="AP76" i="1"/>
  <c r="AS76" i="1"/>
  <c r="AU76" i="1" s="1"/>
  <c r="AT76" i="1"/>
  <c r="AP60" i="1"/>
  <c r="AS60" i="1"/>
  <c r="AU60" i="1" s="1"/>
  <c r="AT60" i="1"/>
  <c r="AP140" i="1"/>
  <c r="AS140" i="1"/>
  <c r="AU140" i="1" s="1"/>
  <c r="AT140" i="1"/>
  <c r="AP58" i="1"/>
  <c r="AS58" i="1"/>
  <c r="AU58" i="1" s="1"/>
  <c r="AT58" i="1"/>
  <c r="AP24" i="1"/>
  <c r="AS24" i="1"/>
  <c r="AU24" i="1" s="1"/>
  <c r="AT24" i="1"/>
  <c r="AP62" i="1"/>
  <c r="AS62" i="1"/>
  <c r="AU62" i="1" s="1"/>
  <c r="AT62" i="1"/>
  <c r="AP118" i="1"/>
  <c r="AS118" i="1"/>
  <c r="AU118" i="1" s="1"/>
  <c r="AT118" i="1"/>
  <c r="AP38" i="1"/>
  <c r="AS38" i="1"/>
  <c r="AU38" i="1" s="1"/>
  <c r="AT38" i="1"/>
  <c r="AP48" i="1"/>
  <c r="AS48" i="1"/>
  <c r="AU48" i="1" s="1"/>
  <c r="AT48" i="1"/>
  <c r="AP14" i="1"/>
  <c r="AS14" i="1"/>
  <c r="AU14" i="1" s="1"/>
  <c r="AT14" i="1"/>
  <c r="AP22" i="1"/>
  <c r="AS22" i="1"/>
  <c r="AU22" i="1" s="1"/>
  <c r="AT22" i="1"/>
  <c r="AP116" i="1"/>
  <c r="AS116" i="1"/>
  <c r="AU116" i="1" s="1"/>
  <c r="AT116" i="1"/>
  <c r="AP36" i="1"/>
  <c r="AS36" i="1"/>
  <c r="AU36" i="1" s="1"/>
  <c r="AT36" i="1"/>
  <c r="AP104" i="1"/>
  <c r="AS104" i="1"/>
  <c r="AU104" i="1" s="1"/>
  <c r="AT104" i="1"/>
  <c r="AP34" i="1"/>
  <c r="AS34" i="1"/>
  <c r="AU34" i="1" s="1"/>
  <c r="AT34" i="1"/>
  <c r="AP84" i="1"/>
  <c r="AS84" i="1"/>
  <c r="AU84" i="1" s="1"/>
  <c r="AT84" i="1"/>
  <c r="AP66" i="1"/>
  <c r="AS66" i="1"/>
  <c r="AU66" i="1" s="1"/>
  <c r="AT66" i="1"/>
  <c r="AP110" i="1"/>
  <c r="AS110" i="1"/>
  <c r="AU110" i="1" s="1"/>
  <c r="AT110" i="1"/>
  <c r="AP128" i="1"/>
  <c r="AS128" i="1"/>
  <c r="AU128" i="1" s="1"/>
  <c r="AT128" i="1"/>
  <c r="AP18" i="1"/>
  <c r="AS18" i="1"/>
  <c r="AU18" i="1" s="1"/>
  <c r="AT18" i="1"/>
  <c r="AP130" i="1"/>
  <c r="AS130" i="1"/>
  <c r="AU130" i="1" s="1"/>
  <c r="AT130" i="1"/>
  <c r="AP86" i="1"/>
  <c r="AS86" i="1"/>
  <c r="AU86" i="1" s="1"/>
  <c r="AT86" i="1"/>
  <c r="AP78" i="1"/>
  <c r="AS78" i="1"/>
  <c r="AU78" i="1" s="1"/>
  <c r="AT78" i="1"/>
  <c r="AP138" i="1"/>
  <c r="AS138" i="1"/>
  <c r="AU138" i="1" s="1"/>
  <c r="AT138" i="1"/>
  <c r="AP28" i="1"/>
  <c r="AS28" i="1"/>
  <c r="AU28" i="1" s="1"/>
  <c r="AT28" i="1"/>
  <c r="AP70" i="1"/>
  <c r="AS70" i="1"/>
  <c r="AU70" i="1" s="1"/>
  <c r="AT70" i="1"/>
  <c r="AP98" i="1"/>
  <c r="AS98" i="1"/>
  <c r="AU98" i="1" s="1"/>
  <c r="AT98" i="1"/>
  <c r="AP142" i="1"/>
  <c r="AS142" i="1"/>
  <c r="AU142" i="1" s="1"/>
  <c r="AT142" i="1"/>
  <c r="AP54" i="1"/>
  <c r="AS54" i="1"/>
  <c r="AU54" i="1" s="1"/>
  <c r="AT54" i="1"/>
  <c r="AP94" i="1"/>
  <c r="AS94" i="1"/>
  <c r="AU94" i="1" s="1"/>
  <c r="AT94" i="1"/>
  <c r="AP80" i="1"/>
  <c r="AS80" i="1"/>
  <c r="AU80" i="1" s="1"/>
  <c r="AT80" i="1"/>
  <c r="AP74" i="1"/>
  <c r="AS74" i="1"/>
  <c r="AU74" i="1" s="1"/>
  <c r="AT74" i="1"/>
  <c r="AP32" i="1"/>
  <c r="AS32" i="1"/>
  <c r="AU32" i="1" s="1"/>
  <c r="AT32" i="1"/>
  <c r="AP56" i="1"/>
  <c r="AS56" i="1"/>
  <c r="AU56" i="1" s="1"/>
  <c r="AT56" i="1"/>
  <c r="AP136" i="1"/>
  <c r="AS136" i="1"/>
  <c r="AU136" i="1" s="1"/>
  <c r="AT136" i="1"/>
  <c r="AP88" i="1"/>
  <c r="AS88" i="1"/>
  <c r="AU88" i="1" s="1"/>
  <c r="AT88" i="1"/>
  <c r="AP93" i="1"/>
  <c r="AS93" i="1"/>
  <c r="AU93" i="1" s="1"/>
  <c r="AT93" i="1"/>
  <c r="AP39" i="1"/>
  <c r="AS39" i="1"/>
  <c r="AU39" i="1" s="1"/>
  <c r="AT39" i="1"/>
  <c r="AP61" i="1"/>
  <c r="AS61" i="1"/>
  <c r="AU61" i="1" s="1"/>
  <c r="AT61" i="1"/>
  <c r="AP111" i="1"/>
  <c r="AS111" i="1"/>
  <c r="AU111" i="1" s="1"/>
  <c r="AT111" i="1"/>
  <c r="AP51" i="1"/>
  <c r="AS51" i="1"/>
  <c r="AU51" i="1" s="1"/>
  <c r="AT51" i="1"/>
  <c r="AP67" i="1"/>
  <c r="AS67" i="1"/>
  <c r="AU67" i="1" s="1"/>
  <c r="AT67" i="1"/>
  <c r="AP97" i="1"/>
  <c r="AS97" i="1"/>
  <c r="AU97" i="1" s="1"/>
  <c r="AT97" i="1"/>
  <c r="AP35" i="1"/>
  <c r="AS35" i="1"/>
  <c r="AU35" i="1" s="1"/>
  <c r="AT35" i="1"/>
  <c r="AP69" i="1"/>
  <c r="AS69" i="1"/>
  <c r="AU69" i="1" s="1"/>
  <c r="AT69" i="1"/>
  <c r="AP107" i="1"/>
  <c r="AS107" i="1"/>
  <c r="AU107" i="1" s="1"/>
  <c r="AT107" i="1"/>
  <c r="AP11" i="1"/>
  <c r="AS11" i="1"/>
  <c r="AU11" i="1" s="1"/>
  <c r="AT11" i="1"/>
  <c r="AP125" i="1"/>
  <c r="AS125" i="1"/>
  <c r="AU125" i="1" s="1"/>
  <c r="AT125" i="1"/>
  <c r="AP37" i="1"/>
  <c r="AS37" i="1"/>
  <c r="AU37" i="1" s="1"/>
  <c r="AT37" i="1"/>
  <c r="AP119" i="1"/>
  <c r="AS119" i="1"/>
  <c r="AU119" i="1" s="1"/>
  <c r="AT119" i="1"/>
  <c r="AP103" i="1"/>
  <c r="AS103" i="1"/>
  <c r="AU103" i="1" s="1"/>
  <c r="AT103" i="1"/>
  <c r="AP55" i="1"/>
  <c r="AS55" i="1"/>
  <c r="AU55" i="1" s="1"/>
  <c r="AT55" i="1"/>
  <c r="AP121" i="1"/>
  <c r="AS121" i="1"/>
  <c r="AU121" i="1" s="1"/>
  <c r="AT121" i="1"/>
  <c r="AP63" i="1"/>
  <c r="AS63" i="1"/>
  <c r="AU63" i="1" s="1"/>
  <c r="AT63" i="1"/>
  <c r="AP13" i="1"/>
  <c r="AS13" i="1"/>
  <c r="AU13" i="1" s="1"/>
  <c r="AT13" i="1"/>
  <c r="AP59" i="1"/>
  <c r="AS59" i="1"/>
  <c r="AU59" i="1" s="1"/>
  <c r="AT59" i="1"/>
  <c r="AP19" i="1"/>
  <c r="AS19" i="1"/>
  <c r="AU19" i="1" s="1"/>
  <c r="AT19" i="1"/>
  <c r="AP47" i="1"/>
  <c r="AS47" i="1"/>
  <c r="AU47" i="1" s="1"/>
  <c r="AT47" i="1"/>
  <c r="AP17" i="1"/>
  <c r="AS17" i="1"/>
  <c r="AU17" i="1" s="1"/>
  <c r="AT17" i="1"/>
  <c r="AP123" i="1"/>
  <c r="AS123" i="1"/>
  <c r="AU123" i="1" s="1"/>
  <c r="AT123" i="1"/>
  <c r="AP65" i="1"/>
  <c r="AS65" i="1"/>
  <c r="AU65" i="1" s="1"/>
  <c r="AT65" i="1"/>
  <c r="AP129" i="1"/>
  <c r="AS129" i="1"/>
  <c r="AU129" i="1" s="1"/>
  <c r="AT129" i="1"/>
  <c r="AP141" i="1"/>
  <c r="AS141" i="1"/>
  <c r="AU141" i="1" s="1"/>
  <c r="AT141" i="1"/>
  <c r="AP127" i="1"/>
  <c r="AS127" i="1"/>
  <c r="AU127" i="1" s="1"/>
  <c r="AT127" i="1"/>
  <c r="AP77" i="1"/>
  <c r="AS77" i="1"/>
  <c r="AU77" i="1" s="1"/>
  <c r="AT77" i="1"/>
  <c r="AP41" i="1"/>
  <c r="AS41" i="1"/>
  <c r="AU41" i="1" s="1"/>
  <c r="AT41" i="1"/>
  <c r="AP115" i="1"/>
  <c r="AS115" i="1"/>
  <c r="AU115" i="1" s="1"/>
  <c r="AT115" i="1"/>
  <c r="AP33" i="1"/>
  <c r="AS33" i="1"/>
  <c r="AU33" i="1" s="1"/>
  <c r="AT33" i="1"/>
  <c r="AP131" i="1"/>
  <c r="AS131" i="1"/>
  <c r="AU131" i="1" s="1"/>
  <c r="AT131" i="1"/>
  <c r="AP73" i="1"/>
  <c r="AS73" i="1"/>
  <c r="AU73" i="1" s="1"/>
  <c r="AT73" i="1"/>
  <c r="AP71" i="1"/>
  <c r="AS71" i="1"/>
  <c r="AU71" i="1" s="1"/>
  <c r="AT71" i="1"/>
  <c r="AP25" i="1"/>
  <c r="AS25" i="1"/>
  <c r="AU25" i="1" s="1"/>
  <c r="AT25" i="1"/>
  <c r="AP91" i="1"/>
  <c r="AS91" i="1"/>
  <c r="AU91" i="1" s="1"/>
  <c r="AT91" i="1"/>
  <c r="AP95" i="1"/>
  <c r="AS95" i="1"/>
  <c r="AU95" i="1" s="1"/>
  <c r="AT95" i="1"/>
  <c r="AP21" i="1"/>
  <c r="AS21" i="1"/>
  <c r="AU21" i="1" s="1"/>
  <c r="AT21" i="1"/>
  <c r="AP101" i="1"/>
  <c r="AS101" i="1"/>
  <c r="AU101" i="1" s="1"/>
  <c r="AT101" i="1"/>
  <c r="AP7" i="1"/>
  <c r="AS7" i="1"/>
  <c r="AU7" i="1" s="1"/>
  <c r="AT7" i="1"/>
  <c r="AP31" i="1"/>
  <c r="AS31" i="1"/>
  <c r="AU31" i="1" s="1"/>
  <c r="AT31" i="1"/>
  <c r="AP75" i="1"/>
  <c r="AS75" i="1"/>
  <c r="AU75" i="1" s="1"/>
  <c r="AT75" i="1"/>
  <c r="AP133" i="1"/>
  <c r="AS133" i="1"/>
  <c r="AU133" i="1" s="1"/>
  <c r="AT133" i="1"/>
  <c r="AP53" i="1"/>
  <c r="AS53" i="1"/>
  <c r="AU53" i="1" s="1"/>
  <c r="AT53" i="1"/>
  <c r="AP27" i="1"/>
  <c r="AS27" i="1"/>
  <c r="AU27" i="1" s="1"/>
  <c r="AT27" i="1"/>
  <c r="AP109" i="1"/>
  <c r="AS109" i="1"/>
  <c r="AU109" i="1" s="1"/>
  <c r="AT109" i="1"/>
  <c r="AP49" i="1"/>
  <c r="AS49" i="1"/>
  <c r="AU49" i="1" s="1"/>
  <c r="AT49" i="1"/>
  <c r="AP139" i="1"/>
  <c r="AS139" i="1"/>
  <c r="AU139" i="1" s="1"/>
  <c r="AT139" i="1"/>
  <c r="AP137" i="1"/>
  <c r="AS137" i="1"/>
  <c r="AU137" i="1" s="1"/>
  <c r="AT137" i="1"/>
  <c r="AP79" i="1"/>
  <c r="AS79" i="1"/>
  <c r="AU79" i="1" s="1"/>
  <c r="AT79" i="1"/>
  <c r="AP135" i="1"/>
  <c r="AS135" i="1"/>
  <c r="AU135" i="1" s="1"/>
  <c r="AT135" i="1"/>
  <c r="AP43" i="1"/>
  <c r="AS43" i="1"/>
  <c r="AU43" i="1" s="1"/>
  <c r="AT43" i="1"/>
  <c r="AP23" i="1"/>
  <c r="AS23" i="1"/>
  <c r="AU23" i="1" s="1"/>
  <c r="AT23" i="1"/>
  <c r="AP113" i="1"/>
  <c r="AS113" i="1"/>
  <c r="AU113" i="1" s="1"/>
  <c r="AT113" i="1"/>
  <c r="AP83" i="1"/>
  <c r="AS83" i="1"/>
  <c r="AU83" i="1" s="1"/>
  <c r="AT83" i="1"/>
  <c r="AP89" i="1"/>
  <c r="AS89" i="1"/>
  <c r="AU89" i="1" s="1"/>
  <c r="AT89" i="1"/>
  <c r="AP99" i="1"/>
  <c r="AS99" i="1"/>
  <c r="AU99" i="1" s="1"/>
  <c r="AT99" i="1"/>
  <c r="AP105" i="1"/>
  <c r="AS105" i="1"/>
  <c r="AU105" i="1" s="1"/>
  <c r="AT105" i="1"/>
  <c r="AP29" i="1"/>
  <c r="AS29" i="1"/>
  <c r="AU29" i="1" s="1"/>
  <c r="AT29" i="1"/>
  <c r="AP117" i="1"/>
  <c r="AS117" i="1"/>
  <c r="AU117" i="1" s="1"/>
  <c r="AT117" i="1"/>
  <c r="AP57" i="1"/>
  <c r="AS57" i="1"/>
  <c r="AU57" i="1" s="1"/>
  <c r="AT57" i="1"/>
  <c r="AP81" i="1"/>
  <c r="AS81" i="1"/>
  <c r="AU81" i="1" s="1"/>
  <c r="AT81" i="1"/>
  <c r="AP87" i="1"/>
  <c r="AS87" i="1"/>
  <c r="AU87" i="1" s="1"/>
  <c r="AT87" i="1"/>
  <c r="AP85" i="1"/>
  <c r="AS85" i="1"/>
  <c r="AU85" i="1" s="1"/>
  <c r="AT85" i="1"/>
  <c r="AE6" i="1"/>
  <c r="AJ6" i="1" s="1"/>
  <c r="AK6" i="1" s="1"/>
  <c r="AL6" i="1" s="1"/>
  <c r="AN6" i="1"/>
  <c r="AE53" i="1"/>
  <c r="AJ29" i="1"/>
  <c r="AK29" i="1" s="1"/>
  <c r="AL29" i="1" s="1"/>
  <c r="AJ61" i="1"/>
  <c r="AK61" i="1" s="1"/>
  <c r="AL61" i="1" s="1"/>
  <c r="AJ47" i="1"/>
  <c r="AK47" i="1" s="1"/>
  <c r="AL47" i="1" s="1"/>
  <c r="AJ121" i="1"/>
  <c r="AK121" i="1" s="1"/>
  <c r="AL121" i="1" s="1"/>
  <c r="AJ99" i="1"/>
  <c r="AK99" i="1" s="1"/>
  <c r="AL99" i="1" s="1"/>
  <c r="AJ135" i="1"/>
  <c r="AK135" i="1" s="1"/>
  <c r="AL135" i="1" s="1"/>
  <c r="AJ81" i="1"/>
  <c r="AK81" i="1" s="1"/>
  <c r="AL81" i="1" s="1"/>
  <c r="AJ63" i="1"/>
  <c r="AK63" i="1" s="1"/>
  <c r="AL63" i="1" s="1"/>
  <c r="AJ23" i="1"/>
  <c r="AK23" i="1" s="1"/>
  <c r="AL23" i="1" s="1"/>
  <c r="AJ119" i="1"/>
  <c r="AK119" i="1" s="1"/>
  <c r="AL119" i="1" s="1"/>
  <c r="AJ131" i="1"/>
  <c r="AK131" i="1" s="1"/>
  <c r="AL131" i="1" s="1"/>
  <c r="AJ125" i="1"/>
  <c r="AK125" i="1" s="1"/>
  <c r="AL125" i="1" s="1"/>
  <c r="AJ79" i="1"/>
  <c r="AK79" i="1" s="1"/>
  <c r="AL79" i="1" s="1"/>
  <c r="AJ139" i="1"/>
  <c r="AK139" i="1" s="1"/>
  <c r="AL139" i="1" s="1"/>
  <c r="AJ107" i="1"/>
  <c r="AK107" i="1" s="1"/>
  <c r="AL107" i="1" s="1"/>
  <c r="AJ31" i="1"/>
  <c r="AK31" i="1" s="1"/>
  <c r="AL31" i="1" s="1"/>
  <c r="AJ27" i="1"/>
  <c r="AK27" i="1" s="1"/>
  <c r="AL27" i="1" s="1"/>
  <c r="AJ111" i="1"/>
  <c r="AK111" i="1" s="1"/>
  <c r="AL111" i="1" s="1"/>
  <c r="AJ39" i="1"/>
  <c r="AK39" i="1" s="1"/>
  <c r="AL39" i="1" s="1"/>
  <c r="AJ51" i="1"/>
  <c r="AK51" i="1" s="1"/>
  <c r="AL51" i="1" s="1"/>
  <c r="AJ101" i="1"/>
  <c r="AK101" i="1" s="1"/>
  <c r="AL101" i="1" s="1"/>
  <c r="AJ35" i="1"/>
  <c r="AK35" i="1" s="1"/>
  <c r="AL35" i="1" s="1"/>
  <c r="AJ57" i="1"/>
  <c r="AK57" i="1" s="1"/>
  <c r="AL57" i="1" s="1"/>
  <c r="AJ109" i="1"/>
  <c r="AK109" i="1" s="1"/>
  <c r="AL109" i="1" s="1"/>
  <c r="AJ105" i="1"/>
  <c r="AK105" i="1" s="1"/>
  <c r="AL105" i="1" s="1"/>
  <c r="AJ77" i="1"/>
  <c r="AK77" i="1" s="1"/>
  <c r="AL77" i="1" s="1"/>
  <c r="AJ69" i="1"/>
  <c r="AK69" i="1" s="1"/>
  <c r="AL69" i="1" s="1"/>
  <c r="AJ37" i="1"/>
  <c r="AK37" i="1" s="1"/>
  <c r="AL37" i="1" s="1"/>
  <c r="AJ115" i="1"/>
  <c r="AK115" i="1" s="1"/>
  <c r="AL115" i="1" s="1"/>
  <c r="AJ17" i="1"/>
  <c r="AK17" i="1" s="1"/>
  <c r="AL17" i="1" s="1"/>
  <c r="AJ71" i="1"/>
  <c r="AK71" i="1" s="1"/>
  <c r="AL71" i="1" s="1"/>
  <c r="AJ129" i="1"/>
  <c r="AK129" i="1" s="1"/>
  <c r="AL129" i="1" s="1"/>
  <c r="AJ73" i="1"/>
  <c r="AK73" i="1" s="1"/>
  <c r="AL73" i="1" s="1"/>
  <c r="AJ95" i="1"/>
  <c r="AK95" i="1" s="1"/>
  <c r="AL95" i="1" s="1"/>
  <c r="AJ87" i="1"/>
  <c r="AK87" i="1" s="1"/>
  <c r="AL87" i="1" s="1"/>
  <c r="AJ65" i="1"/>
  <c r="AK65" i="1" s="1"/>
  <c r="AL65" i="1" s="1"/>
  <c r="AJ93" i="1"/>
  <c r="AK93" i="1" s="1"/>
  <c r="AL93" i="1" s="1"/>
  <c r="AJ33" i="1"/>
  <c r="AK33" i="1" s="1"/>
  <c r="AL33" i="1" s="1"/>
  <c r="AJ97" i="1"/>
  <c r="AK97" i="1" s="1"/>
  <c r="AL97" i="1" s="1"/>
  <c r="AJ133" i="1"/>
  <c r="AK133" i="1" s="1"/>
  <c r="AL133" i="1" s="1"/>
  <c r="AJ103" i="1"/>
  <c r="AK103" i="1" s="1"/>
  <c r="AL103" i="1" s="1"/>
  <c r="AJ13" i="1"/>
  <c r="AK13" i="1" s="1"/>
  <c r="AL13" i="1" s="1"/>
  <c r="AJ21" i="1"/>
  <c r="AK21" i="1" s="1"/>
  <c r="AL21" i="1" s="1"/>
  <c r="AJ83" i="1"/>
  <c r="AK83" i="1" s="1"/>
  <c r="AL83" i="1" s="1"/>
  <c r="AJ137" i="1"/>
  <c r="AK137" i="1" s="1"/>
  <c r="AL137" i="1" s="1"/>
  <c r="AJ25" i="1"/>
  <c r="AK25" i="1" s="1"/>
  <c r="AL25" i="1" s="1"/>
  <c r="AJ75" i="1"/>
  <c r="AK75" i="1" s="1"/>
  <c r="AL75" i="1" s="1"/>
  <c r="AJ117" i="1"/>
  <c r="AK117" i="1" s="1"/>
  <c r="AL117" i="1" s="1"/>
  <c r="AJ59" i="1"/>
  <c r="AK59" i="1" s="1"/>
  <c r="AL59" i="1" s="1"/>
  <c r="AJ141" i="1"/>
  <c r="AK141" i="1" s="1"/>
  <c r="AL141" i="1" s="1"/>
  <c r="AJ113" i="1"/>
  <c r="AK113" i="1" s="1"/>
  <c r="AL113" i="1" s="1"/>
  <c r="AJ123" i="1"/>
  <c r="AK123" i="1" s="1"/>
  <c r="AL123" i="1" s="1"/>
  <c r="AJ49" i="1"/>
  <c r="AK49" i="1" s="1"/>
  <c r="AL49" i="1" s="1"/>
  <c r="AJ91" i="1"/>
  <c r="AK91" i="1" s="1"/>
  <c r="AL91" i="1" s="1"/>
  <c r="AJ19" i="1"/>
  <c r="AK19" i="1" s="1"/>
  <c r="AL19" i="1" s="1"/>
  <c r="AJ67" i="1"/>
  <c r="AK67" i="1" s="1"/>
  <c r="AL67" i="1" s="1"/>
  <c r="AJ41" i="1"/>
  <c r="AK41" i="1" s="1"/>
  <c r="AL41" i="1" s="1"/>
  <c r="AJ127" i="1"/>
  <c r="AK127" i="1" s="1"/>
  <c r="AL127" i="1" s="1"/>
  <c r="AJ89" i="1"/>
  <c r="AK89" i="1" s="1"/>
  <c r="AL89" i="1" s="1"/>
  <c r="AJ85" i="1"/>
  <c r="AK85" i="1" s="1"/>
  <c r="AL85" i="1" s="1"/>
  <c r="AJ55" i="1"/>
  <c r="AK55" i="1" s="1"/>
  <c r="AL55" i="1" s="1"/>
  <c r="AJ11" i="1"/>
  <c r="AK11" i="1" s="1"/>
  <c r="AL11" i="1" s="1"/>
  <c r="AD6" i="1"/>
  <c r="AD53" i="1"/>
  <c r="AQ143" i="1"/>
  <c r="BA146" i="1"/>
  <c r="AZ146" i="1"/>
  <c r="BA145" i="1"/>
  <c r="AZ145" i="1"/>
  <c r="AQ146" i="1"/>
  <c r="AQ145" i="1"/>
  <c r="AO6" i="1" l="1"/>
  <c r="AJ53" i="1"/>
  <c r="AK53" i="1" s="1"/>
  <c r="AL53" i="1" s="1"/>
  <c r="AV62" i="1"/>
  <c r="AV61" i="1"/>
  <c r="AT6" i="1" l="1"/>
  <c r="AS6" i="1"/>
  <c r="AU6" i="1" s="1"/>
  <c r="AP6" i="1"/>
  <c r="BB61" i="1"/>
  <c r="BK61" i="1"/>
  <c r="BK146" i="1"/>
  <c r="AV79" i="1" l="1"/>
  <c r="AV60" i="1" l="1"/>
  <c r="P5" i="1" l="1"/>
  <c r="R5" i="1" s="1"/>
  <c r="AV142" i="1"/>
  <c r="AV141" i="1"/>
  <c r="AV140" i="1"/>
  <c r="AV139" i="1"/>
  <c r="AV138" i="1"/>
  <c r="AV137" i="1"/>
  <c r="AV136" i="1"/>
  <c r="AV135" i="1"/>
  <c r="AV134" i="1"/>
  <c r="AV133" i="1"/>
  <c r="AV132" i="1"/>
  <c r="AV131" i="1"/>
  <c r="AV130" i="1"/>
  <c r="AV129" i="1"/>
  <c r="AV128" i="1"/>
  <c r="AV127" i="1"/>
  <c r="AV126" i="1"/>
  <c r="AV125" i="1"/>
  <c r="AV124" i="1"/>
  <c r="AV123" i="1"/>
  <c r="AV122" i="1"/>
  <c r="AV121" i="1"/>
  <c r="AV120" i="1"/>
  <c r="AV119" i="1"/>
  <c r="AV118" i="1"/>
  <c r="AV117" i="1"/>
  <c r="AV116" i="1"/>
  <c r="AV115" i="1"/>
  <c r="AV114" i="1"/>
  <c r="AV112" i="1"/>
  <c r="AV111" i="1"/>
  <c r="AV110" i="1"/>
  <c r="AV109" i="1"/>
  <c r="AV108" i="1"/>
  <c r="AV107" i="1"/>
  <c r="AV106" i="1"/>
  <c r="AV105" i="1"/>
  <c r="AV104" i="1"/>
  <c r="AV103" i="1"/>
  <c r="AV102" i="1"/>
  <c r="AV101" i="1"/>
  <c r="AV100" i="1"/>
  <c r="AV99" i="1"/>
  <c r="AV98" i="1"/>
  <c r="AV97" i="1"/>
  <c r="AV96" i="1"/>
  <c r="AV95" i="1"/>
  <c r="AV94" i="1"/>
  <c r="AV93" i="1"/>
  <c r="AV92" i="1"/>
  <c r="AV91" i="1"/>
  <c r="AV90" i="1"/>
  <c r="AV89" i="1"/>
  <c r="AV88" i="1"/>
  <c r="AV87" i="1"/>
  <c r="AV86" i="1"/>
  <c r="AV85" i="1"/>
  <c r="AV84" i="1"/>
  <c r="AV83" i="1"/>
  <c r="AV82" i="1"/>
  <c r="AV81" i="1"/>
  <c r="AV80" i="1"/>
  <c r="AV78" i="1"/>
  <c r="AV77" i="1"/>
  <c r="AV76" i="1"/>
  <c r="AV75" i="1"/>
  <c r="AV74" i="1"/>
  <c r="AV73" i="1"/>
  <c r="AV72" i="1"/>
  <c r="AV71" i="1"/>
  <c r="AV70" i="1"/>
  <c r="AV69" i="1"/>
  <c r="AV68" i="1"/>
  <c r="AV67" i="1"/>
  <c r="AV66" i="1"/>
  <c r="AV65" i="1"/>
  <c r="AV64" i="1"/>
  <c r="AV63" i="1"/>
  <c r="AV59" i="1"/>
  <c r="AV58" i="1"/>
  <c r="AV57" i="1"/>
  <c r="AV56" i="1"/>
  <c r="AV55" i="1"/>
  <c r="AV54" i="1"/>
  <c r="AV53" i="1"/>
  <c r="AV52" i="1"/>
  <c r="AV51" i="1"/>
  <c r="AV50" i="1"/>
  <c r="AV49" i="1"/>
  <c r="AV48" i="1"/>
  <c r="AV47" i="1"/>
  <c r="AV46" i="1"/>
  <c r="AV45" i="1"/>
  <c r="AV44" i="1"/>
  <c r="AV43" i="1"/>
  <c r="AV42" i="1"/>
  <c r="AV41" i="1"/>
  <c r="AV40" i="1"/>
  <c r="AV39" i="1"/>
  <c r="AV38" i="1"/>
  <c r="AV37" i="1"/>
  <c r="AV36" i="1"/>
  <c r="AV35" i="1"/>
  <c r="AV34" i="1"/>
  <c r="AV33" i="1"/>
  <c r="AV32" i="1"/>
  <c r="AV31" i="1"/>
  <c r="AV30" i="1"/>
  <c r="AV29" i="1"/>
  <c r="AV28" i="1"/>
  <c r="AV27" i="1"/>
  <c r="AV26" i="1"/>
  <c r="AV25" i="1"/>
  <c r="AV24" i="1"/>
  <c r="AV23" i="1"/>
  <c r="AV22" i="1"/>
  <c r="AV21" i="1"/>
  <c r="AV20" i="1"/>
  <c r="AV19" i="1"/>
  <c r="AV18" i="1"/>
  <c r="AV17" i="1"/>
  <c r="AV16" i="1"/>
  <c r="AV15" i="1"/>
  <c r="AV14" i="1"/>
  <c r="AV13" i="1"/>
  <c r="AV12" i="1"/>
  <c r="AV11" i="1"/>
  <c r="AV10" i="1"/>
  <c r="AV9" i="1"/>
  <c r="AV8" i="1"/>
  <c r="AV7" i="1"/>
  <c r="AV6" i="1"/>
  <c r="BB5" i="1" s="1"/>
  <c r="BB15" i="1" l="1"/>
  <c r="BB23" i="1"/>
  <c r="BB31" i="1"/>
  <c r="BB37" i="1"/>
  <c r="BB43" i="1"/>
  <c r="BB51" i="1"/>
  <c r="BB87" i="1"/>
  <c r="BB95" i="1"/>
  <c r="BB103" i="1"/>
  <c r="BB67" i="1"/>
  <c r="BB75" i="1"/>
  <c r="BB117" i="1"/>
  <c r="BB125" i="1"/>
  <c r="BB111" i="1"/>
  <c r="BB7" i="1"/>
  <c r="BK7" i="1"/>
  <c r="BB133" i="1"/>
  <c r="BB141" i="1"/>
  <c r="BB11" i="1"/>
  <c r="BB19" i="1"/>
  <c r="BB27" i="1"/>
  <c r="BB41" i="1"/>
  <c r="BB47" i="1"/>
  <c r="BB55" i="1"/>
  <c r="BB83" i="1"/>
  <c r="BB91" i="1"/>
  <c r="BB99" i="1"/>
  <c r="BB63" i="1"/>
  <c r="BB71" i="1"/>
  <c r="BB121" i="1"/>
  <c r="BB129" i="1"/>
  <c r="BB137" i="1"/>
  <c r="BB65" i="1"/>
  <c r="BB73" i="1"/>
  <c r="BB115" i="1"/>
  <c r="BB123" i="1"/>
  <c r="BB131" i="1"/>
  <c r="BB139" i="1"/>
  <c r="BB69" i="1"/>
  <c r="BB77" i="1"/>
  <c r="BB119" i="1"/>
  <c r="BB127" i="1"/>
  <c r="BB135" i="1"/>
  <c r="BK59" i="1"/>
  <c r="BB59" i="1"/>
  <c r="BK79" i="1"/>
  <c r="BB79" i="1"/>
  <c r="BB9" i="1"/>
  <c r="BB17" i="1"/>
  <c r="BB25" i="1"/>
  <c r="BB33" i="1"/>
  <c r="BB39" i="1"/>
  <c r="BB45" i="1"/>
  <c r="BB53" i="1"/>
  <c r="BB81" i="1"/>
  <c r="BB89" i="1"/>
  <c r="BB97" i="1"/>
  <c r="BB105" i="1"/>
  <c r="BK113" i="1"/>
  <c r="BB113" i="1"/>
  <c r="BB107" i="1"/>
  <c r="BB13" i="1"/>
  <c r="BB21" i="1"/>
  <c r="BB29" i="1"/>
  <c r="BB35" i="1"/>
  <c r="BB49" i="1"/>
  <c r="BB57" i="1"/>
  <c r="BB85" i="1"/>
  <c r="BB93" i="1"/>
  <c r="BB101" i="1"/>
  <c r="BB109" i="1"/>
  <c r="BK15" i="1"/>
  <c r="BK23" i="1"/>
  <c r="BK31" i="1"/>
  <c r="BK37" i="1"/>
  <c r="BK51" i="1"/>
  <c r="BK67" i="1"/>
  <c r="BK75" i="1"/>
  <c r="BK117" i="1"/>
  <c r="BK125" i="1"/>
  <c r="BK133" i="1"/>
  <c r="BK13" i="1"/>
  <c r="BK21" i="1"/>
  <c r="BK29" i="1"/>
  <c r="BK35" i="1"/>
  <c r="BK49" i="1"/>
  <c r="BK57" i="1"/>
  <c r="BK63" i="1"/>
  <c r="BK71" i="1"/>
  <c r="BK121" i="1"/>
  <c r="BK129" i="1"/>
  <c r="BK137" i="1"/>
  <c r="BK115" i="1"/>
  <c r="BK123" i="1"/>
  <c r="BK131" i="1"/>
  <c r="BK87" i="1"/>
  <c r="BK95" i="1"/>
  <c r="BK111" i="1"/>
  <c r="BK9" i="1"/>
  <c r="BK17" i="1"/>
  <c r="BK25" i="1"/>
  <c r="BK33" i="1"/>
  <c r="BK39" i="1"/>
  <c r="BK45" i="1"/>
  <c r="BK53" i="1"/>
  <c r="BK81" i="1"/>
  <c r="BK11" i="1"/>
  <c r="BK19" i="1"/>
  <c r="BK27" i="1"/>
  <c r="BK41" i="1"/>
  <c r="BK47" i="1"/>
  <c r="BK83" i="1"/>
  <c r="BK91" i="1"/>
  <c r="BK99" i="1"/>
  <c r="BK141" i="1"/>
  <c r="BK89" i="1"/>
  <c r="BK97" i="1"/>
  <c r="BK105" i="1"/>
  <c r="BK65" i="1"/>
  <c r="BK73" i="1"/>
  <c r="BK139" i="1"/>
  <c r="BK55" i="1"/>
  <c r="BK107" i="1"/>
  <c r="BK43" i="1"/>
  <c r="BK103" i="1"/>
  <c r="BK85" i="1"/>
  <c r="BK93" i="1"/>
  <c r="BK101" i="1"/>
  <c r="BK109" i="1"/>
  <c r="BK5" i="1"/>
  <c r="BK69" i="1"/>
  <c r="BK77" i="1"/>
  <c r="BK119" i="1"/>
  <c r="BK127" i="1"/>
  <c r="BK135" i="1"/>
  <c r="R145" i="1"/>
  <c r="R143" i="1"/>
  <c r="P143" i="1"/>
  <c r="P145" i="1"/>
  <c r="AV146" i="1"/>
  <c r="AE143" i="1" l="1"/>
  <c r="D145" i="1" l="1"/>
  <c r="D146" i="1" l="1"/>
  <c r="BA143" i="1" l="1"/>
  <c r="W5" i="1" l="1"/>
  <c r="X5" i="1"/>
  <c r="AM5" i="1"/>
  <c r="AW5" i="1"/>
  <c r="D143" i="1"/>
  <c r="T143" i="1"/>
  <c r="AZ143" i="1"/>
  <c r="AN5" i="1" l="1"/>
  <c r="AO5" i="1" s="1"/>
  <c r="AR5" i="1"/>
  <c r="BH5" i="1"/>
  <c r="BI5" i="1"/>
  <c r="AM146" i="1"/>
  <c r="AM145" i="1"/>
  <c r="AW146" i="1"/>
  <c r="AW145" i="1"/>
  <c r="U85" i="1"/>
  <c r="U123" i="1"/>
  <c r="U121" i="1"/>
  <c r="U109" i="1"/>
  <c r="U105" i="1"/>
  <c r="U103" i="1"/>
  <c r="U101" i="1"/>
  <c r="U95" i="1"/>
  <c r="U93" i="1"/>
  <c r="U89" i="1"/>
  <c r="U57" i="1"/>
  <c r="U55" i="1"/>
  <c r="U53" i="1"/>
  <c r="U47" i="1"/>
  <c r="U43" i="1"/>
  <c r="U117" i="1"/>
  <c r="U107" i="1"/>
  <c r="U69" i="1"/>
  <c r="U67" i="1"/>
  <c r="U141" i="1"/>
  <c r="U139" i="1"/>
  <c r="U135" i="1"/>
  <c r="U133" i="1"/>
  <c r="U131" i="1"/>
  <c r="U129" i="1"/>
  <c r="U119" i="1"/>
  <c r="U115" i="1"/>
  <c r="U113" i="1"/>
  <c r="U99" i="1"/>
  <c r="U97" i="1"/>
  <c r="U91" i="1"/>
  <c r="U63" i="1"/>
  <c r="U61" i="1"/>
  <c r="U59" i="1"/>
  <c r="U51" i="1"/>
  <c r="U49" i="1"/>
  <c r="U137" i="1"/>
  <c r="U127" i="1"/>
  <c r="U125" i="1"/>
  <c r="U111" i="1"/>
  <c r="U87" i="1"/>
  <c r="U83" i="1"/>
  <c r="U75" i="1"/>
  <c r="U73" i="1"/>
  <c r="U71" i="1"/>
  <c r="U65" i="1"/>
  <c r="U15" i="1"/>
  <c r="U41" i="1"/>
  <c r="U39" i="1"/>
  <c r="U37" i="1"/>
  <c r="U35" i="1"/>
  <c r="U33" i="1"/>
  <c r="U31" i="1"/>
  <c r="U29" i="1"/>
  <c r="U27" i="1"/>
  <c r="U25" i="1"/>
  <c r="U23" i="1"/>
  <c r="U21" i="1"/>
  <c r="U19" i="1"/>
  <c r="U17" i="1"/>
  <c r="U13" i="1"/>
  <c r="U11" i="1"/>
  <c r="U9" i="1"/>
  <c r="U7" i="1"/>
  <c r="U5" i="1"/>
  <c r="U81" i="1"/>
  <c r="U79" i="1"/>
  <c r="U77" i="1"/>
  <c r="Y5" i="1"/>
  <c r="AW143" i="1"/>
  <c r="AM143" i="1"/>
  <c r="AS5" i="1" l="1"/>
  <c r="AU5" i="1" s="1"/>
  <c r="AC5" i="1"/>
  <c r="AD5" i="1" s="1"/>
  <c r="AP5" i="1"/>
  <c r="AT5" i="1"/>
  <c r="AL5" i="1"/>
  <c r="BI143" i="1"/>
  <c r="BJ5" i="1"/>
  <c r="BJ143" i="1" s="1"/>
  <c r="BI145" i="1"/>
  <c r="BH143" i="1"/>
  <c r="BH145" i="1"/>
  <c r="AY44" i="1"/>
  <c r="AY71" i="1"/>
  <c r="AY83" i="1"/>
  <c r="AY113" i="1"/>
  <c r="AY72" i="1"/>
  <c r="AY35" i="1"/>
  <c r="AY54" i="1"/>
  <c r="AY69" i="1"/>
  <c r="AY89" i="1"/>
  <c r="AY102" i="1"/>
  <c r="AY94" i="1"/>
  <c r="AY86" i="1"/>
  <c r="AY64" i="1"/>
  <c r="AY119" i="1"/>
  <c r="AY134" i="1"/>
  <c r="AY12" i="1"/>
  <c r="AY60" i="1"/>
  <c r="AY52" i="1"/>
  <c r="AY120" i="1"/>
  <c r="AY58" i="1"/>
  <c r="AY98" i="1"/>
  <c r="AY139" i="1"/>
  <c r="AY39" i="1"/>
  <c r="AY93" i="1"/>
  <c r="AY8" i="1"/>
  <c r="AY15" i="1"/>
  <c r="AY107" i="1"/>
  <c r="AY122" i="1"/>
  <c r="AY126" i="1"/>
  <c r="AY140" i="1"/>
  <c r="AY24" i="1"/>
  <c r="AY99" i="1"/>
  <c r="AY111" i="1"/>
  <c r="AY46" i="1"/>
  <c r="AY125" i="1"/>
  <c r="AY36" i="1"/>
  <c r="AY68" i="1"/>
  <c r="AY55" i="1"/>
  <c r="AY56" i="1"/>
  <c r="AY62" i="1"/>
  <c r="AY75" i="1"/>
  <c r="AY5" i="1"/>
  <c r="AY31" i="1"/>
  <c r="AY18" i="1"/>
  <c r="AY28" i="1"/>
  <c r="AY73" i="1"/>
  <c r="AY109" i="1"/>
  <c r="AY37" i="1"/>
  <c r="AY77" i="1"/>
  <c r="AY115" i="1"/>
  <c r="AY121" i="1"/>
  <c r="AY22" i="1"/>
  <c r="AY87" i="1"/>
  <c r="AY100" i="1"/>
  <c r="AY32" i="1"/>
  <c r="AY110" i="1"/>
  <c r="AY80" i="1"/>
  <c r="AY123" i="1"/>
  <c r="AY38" i="1"/>
  <c r="AY85" i="1"/>
  <c r="AY11" i="1"/>
  <c r="AY81" i="1"/>
  <c r="AY79" i="1"/>
  <c r="AY26" i="1"/>
  <c r="AY25" i="1"/>
  <c r="U45" i="1"/>
  <c r="U143" i="1" s="1"/>
  <c r="AY61" i="1"/>
  <c r="AY13" i="1"/>
  <c r="AY19" i="1"/>
  <c r="AY33" i="1"/>
  <c r="AY23" i="1"/>
  <c r="AY17" i="1"/>
  <c r="AY21" i="1"/>
  <c r="AY29" i="1"/>
  <c r="AY42" i="1"/>
  <c r="AY30" i="1"/>
  <c r="AY34" i="1"/>
  <c r="AY41" i="1"/>
  <c r="AY14" i="1"/>
  <c r="AY27" i="1"/>
  <c r="AY20" i="1"/>
  <c r="AY16" i="1"/>
  <c r="AY40" i="1"/>
  <c r="AY141" i="1"/>
  <c r="AY7" i="1"/>
  <c r="AY76" i="1"/>
  <c r="AY128" i="1"/>
  <c r="AY10" i="1"/>
  <c r="AY133" i="1"/>
  <c r="AY65" i="1"/>
  <c r="AY96" i="1"/>
  <c r="AY116" i="1"/>
  <c r="AY48" i="1"/>
  <c r="AY131" i="1"/>
  <c r="AY9" i="1"/>
  <c r="AY53" i="1"/>
  <c r="AY66" i="1"/>
  <c r="AY88" i="1"/>
  <c r="AY74" i="1"/>
  <c r="AY67" i="1"/>
  <c r="AY105" i="1"/>
  <c r="AY108" i="1"/>
  <c r="AY78" i="1"/>
  <c r="AY112" i="1"/>
  <c r="AY132" i="1"/>
  <c r="AY70" i="1"/>
  <c r="AY117" i="1"/>
  <c r="AY135" i="1"/>
  <c r="AY137" i="1"/>
  <c r="AY47" i="1"/>
  <c r="AY124" i="1"/>
  <c r="AY138" i="1"/>
  <c r="AY82" i="1"/>
  <c r="AY97" i="1"/>
  <c r="AY129" i="1"/>
  <c r="AY57" i="1"/>
  <c r="AY127" i="1"/>
  <c r="AY92" i="1"/>
  <c r="AY90" i="1"/>
  <c r="AY103" i="1"/>
  <c r="AY91" i="1"/>
  <c r="AY95" i="1"/>
  <c r="AY50" i="1"/>
  <c r="AY63" i="1"/>
  <c r="AY49" i="1"/>
  <c r="AY43" i="1"/>
  <c r="AY51" i="1"/>
  <c r="AY6" i="1"/>
  <c r="AY59" i="1"/>
  <c r="AY130" i="1"/>
  <c r="AY142" i="1"/>
  <c r="AY101" i="1"/>
  <c r="AY114" i="1"/>
  <c r="AY104" i="1"/>
  <c r="AY118" i="1"/>
  <c r="AY136" i="1"/>
  <c r="AY106" i="1"/>
  <c r="AY45" i="1" l="1"/>
  <c r="S143" i="1"/>
  <c r="AV145" i="1" l="1"/>
  <c r="AV143" i="1"/>
  <c r="BK145" i="1" l="1"/>
  <c r="BK14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Jarkovský Václav Ing.</author>
    <author>Dědková Radka Ing.</author>
    <author>Kopřivová Alena</author>
  </authors>
  <commentList>
    <comment ref="D3" authorId="0" shapeId="0" xr:uid="{15D89358-4B84-4A99-A0F7-9124B6DF7371}">
      <text>
        <r>
          <rPr>
            <b/>
            <sz val="9"/>
            <color indexed="81"/>
            <rFont val="Tahoma"/>
            <family val="2"/>
            <charset val="238"/>
          </rPr>
          <t>řádek R302 a R319
oddílu III</t>
        </r>
        <r>
          <rPr>
            <sz val="9"/>
            <color indexed="81"/>
            <rFont val="Tahoma"/>
            <family val="2"/>
            <charset val="238"/>
          </rPr>
          <t xml:space="preserve">
</t>
        </r>
      </text>
    </comment>
    <comment ref="E3" authorId="0" shapeId="0" xr:uid="{909CB006-F531-4086-91DA-45AD97A5622F}">
      <text>
        <r>
          <rPr>
            <b/>
            <sz val="9"/>
            <color indexed="81"/>
            <rFont val="Tahoma"/>
            <family val="2"/>
            <charset val="238"/>
          </rPr>
          <t xml:space="preserve">řádek R350 a R355
oddíl III
</t>
        </r>
      </text>
    </comment>
    <comment ref="F3" authorId="0" shapeId="0" xr:uid="{B1FBA649-7E78-4676-9864-25ECEE4AF669}">
      <text>
        <r>
          <rPr>
            <b/>
            <sz val="9"/>
            <color indexed="81"/>
            <rFont val="Tahoma"/>
            <family val="2"/>
            <charset val="238"/>
          </rPr>
          <t xml:space="preserve">řádek R304 a R321
oddíl III
</t>
        </r>
      </text>
    </comment>
    <comment ref="G3" authorId="0" shapeId="0" xr:uid="{21F6247B-617F-4C61-8076-F8C212F2865C}">
      <text>
        <r>
          <rPr>
            <b/>
            <sz val="9"/>
            <color indexed="81"/>
            <rFont val="Tahoma"/>
            <family val="2"/>
            <charset val="238"/>
          </rPr>
          <t xml:space="preserve">řádek R305 a R322
oddíl III
</t>
        </r>
      </text>
    </comment>
    <comment ref="H3" authorId="0" shapeId="0" xr:uid="{A50ABA27-A0CB-412C-ACD0-3665B3E417F6}">
      <text>
        <r>
          <rPr>
            <b/>
            <sz val="9"/>
            <color indexed="81"/>
            <rFont val="Tahoma"/>
            <family val="2"/>
            <charset val="238"/>
          </rPr>
          <t xml:space="preserve">řádek R306 a R323
oddíl III
</t>
        </r>
      </text>
    </comment>
    <comment ref="I3" authorId="0" shapeId="0" xr:uid="{B0FBFEB0-930C-4A9F-BFF6-5B5162611CAB}">
      <text>
        <r>
          <rPr>
            <b/>
            <sz val="9"/>
            <color indexed="81"/>
            <rFont val="Tahoma"/>
            <family val="2"/>
            <charset val="238"/>
          </rPr>
          <t>řádek R307 a R324
oddíl III</t>
        </r>
        <r>
          <rPr>
            <sz val="9"/>
            <color indexed="81"/>
            <rFont val="Tahoma"/>
            <family val="2"/>
            <charset val="238"/>
          </rPr>
          <t xml:space="preserve">
</t>
        </r>
      </text>
    </comment>
    <comment ref="J3" authorId="0" shapeId="0" xr:uid="{E01DF82D-31CF-4E3B-A614-353A1F924416}">
      <text>
        <r>
          <rPr>
            <b/>
            <sz val="9"/>
            <color indexed="81"/>
            <rFont val="Tahoma"/>
            <family val="2"/>
            <charset val="238"/>
          </rPr>
          <t xml:space="preserve">řádek R308 a R325
oddíl III
</t>
        </r>
      </text>
    </comment>
    <comment ref="K3" authorId="0" shapeId="0" xr:uid="{40048494-4DDF-4642-A4F5-2EBCBEA5904D}">
      <text>
        <r>
          <rPr>
            <b/>
            <sz val="9"/>
            <color indexed="81"/>
            <rFont val="Tahoma"/>
            <family val="2"/>
            <charset val="238"/>
          </rPr>
          <t xml:space="preserve">řádek R309 a R326
oddíl III
</t>
        </r>
      </text>
    </comment>
    <comment ref="L3" authorId="0" shapeId="0" xr:uid="{A2A7A32F-CCA5-412E-A4A8-C6CC264B7122}">
      <text>
        <r>
          <rPr>
            <b/>
            <sz val="9"/>
            <color indexed="81"/>
            <rFont val="Tahoma"/>
            <family val="2"/>
            <charset val="238"/>
          </rPr>
          <t>řádek R362 
oddíl III</t>
        </r>
        <r>
          <rPr>
            <sz val="9"/>
            <color indexed="81"/>
            <rFont val="Tahoma"/>
            <family val="2"/>
            <charset val="238"/>
          </rPr>
          <t xml:space="preserve">
</t>
        </r>
      </text>
    </comment>
    <comment ref="M3" authorId="0" shapeId="0" xr:uid="{8B0F37CE-D13E-413C-B2F4-A0990AB6940F}">
      <text>
        <r>
          <rPr>
            <b/>
            <sz val="9"/>
            <color indexed="81"/>
            <rFont val="Tahoma"/>
            <family val="2"/>
            <charset val="238"/>
          </rPr>
          <t>řádek R351  
oddíl III</t>
        </r>
        <r>
          <rPr>
            <sz val="9"/>
            <color indexed="81"/>
            <rFont val="Tahoma"/>
            <family val="2"/>
            <charset val="238"/>
          </rPr>
          <t xml:space="preserve">
</t>
        </r>
      </text>
    </comment>
    <comment ref="N3" authorId="0" shapeId="0" xr:uid="{56D9E248-D282-4DA5-8776-93E49BF41563}">
      <text>
        <r>
          <rPr>
            <b/>
            <sz val="9"/>
            <color indexed="81"/>
            <rFont val="Tahoma"/>
            <family val="2"/>
            <charset val="238"/>
          </rPr>
          <t xml:space="preserve">řádek R311 a R328
oddíl III
</t>
        </r>
      </text>
    </comment>
    <comment ref="O3" authorId="0" shapeId="0" xr:uid="{82343AD7-C81C-4B83-BB2E-51B80E442B92}">
      <text>
        <r>
          <rPr>
            <b/>
            <sz val="9"/>
            <color indexed="81"/>
            <rFont val="Tahoma"/>
            <family val="2"/>
            <charset val="238"/>
          </rPr>
          <t xml:space="preserve">řádek R312 a R329
oddíl III
</t>
        </r>
      </text>
    </comment>
    <comment ref="P3" authorId="0" shapeId="0" xr:uid="{979C39ED-5429-4DD9-BEF1-EA09DD1F8F1A}">
      <text>
        <r>
          <rPr>
            <b/>
            <sz val="9"/>
            <color indexed="81"/>
            <rFont val="Tahoma"/>
            <family val="2"/>
            <charset val="238"/>
          </rPr>
          <t xml:space="preserve">řádek R303 a R320
oddíl III
</t>
        </r>
      </text>
    </comment>
    <comment ref="Q3" authorId="0" shapeId="0" xr:uid="{7E417A10-D9DC-4071-9714-775171CAA6AA}">
      <text>
        <r>
          <rPr>
            <b/>
            <sz val="9"/>
            <color indexed="81"/>
            <rFont val="Tahoma"/>
            <family val="2"/>
            <charset val="238"/>
          </rPr>
          <t xml:space="preserve">řádek R384 a R386
</t>
        </r>
      </text>
    </comment>
    <comment ref="AH34" authorId="1" shapeId="0" xr:uid="{5B0EF8E7-91DE-435D-B14F-D00D96EB9521}">
      <text>
        <r>
          <rPr>
            <b/>
            <sz val="9"/>
            <color indexed="81"/>
            <rFont val="Tahoma"/>
            <family val="2"/>
            <charset val="238"/>
          </rPr>
          <t>Dědková Radka Ing.:</t>
        </r>
        <r>
          <rPr>
            <sz val="9"/>
            <color indexed="81"/>
            <rFont val="Tahoma"/>
            <family val="2"/>
            <charset val="238"/>
          </rPr>
          <t xml:space="preserve">
Tlumočníci znakového jazyka - neped.
</t>
        </r>
      </text>
    </comment>
    <comment ref="BI88" authorId="2" shapeId="0" xr:uid="{B290ACCD-E327-4C13-B2DF-D797A9DCDF1B}">
      <text>
        <r>
          <rPr>
            <b/>
            <sz val="9"/>
            <color indexed="81"/>
            <rFont val="Tahoma"/>
            <family val="2"/>
            <charset val="238"/>
          </rPr>
          <t>Kopřivová Alena:</t>
        </r>
        <r>
          <rPr>
            <sz val="9"/>
            <color indexed="81"/>
            <rFont val="Tahoma"/>
            <family val="2"/>
            <charset val="238"/>
          </rPr>
          <t xml:space="preserve">
opravena MI
</t>
        </r>
      </text>
    </comment>
  </commentList>
</comments>
</file>

<file path=xl/sharedStrings.xml><?xml version="1.0" encoding="utf-8"?>
<sst xmlns="http://schemas.openxmlformats.org/spreadsheetml/2006/main" count="400" uniqueCount="105">
  <si>
    <t>tis. Kč</t>
  </si>
  <si>
    <t>Kč</t>
  </si>
  <si>
    <t>abs. obj</t>
  </si>
  <si>
    <t>mzd. inv.</t>
  </si>
  <si>
    <t>výp/mzd.i</t>
  </si>
  <si>
    <t>výsledná</t>
  </si>
  <si>
    <t>objekt</t>
  </si>
  <si>
    <t>úprava nen. sl.
krok C</t>
  </si>
  <si>
    <t>nenár. sl.
po úpravě
krok C</t>
  </si>
  <si>
    <t>mzd.i</t>
  </si>
  <si>
    <t>PED</t>
  </si>
  <si>
    <t>NEPED</t>
  </si>
  <si>
    <t>KATEG. ZAM.</t>
  </si>
  <si>
    <t xml:space="preserve"> - nárok.sl</t>
  </si>
  <si>
    <t>ESF+RP</t>
  </si>
  <si>
    <t>tarify měsíčně
v tis. Kč</t>
  </si>
  <si>
    <t>v tis. Kč</t>
  </si>
  <si>
    <t>v Kč</t>
  </si>
  <si>
    <t>x</t>
  </si>
  <si>
    <t>projednání</t>
  </si>
  <si>
    <t>skut. 2014</t>
  </si>
  <si>
    <t>zvláštní přípl. 
  tis. Kč</t>
  </si>
  <si>
    <t>platové tarify 
tis. Kč</t>
  </si>
  <si>
    <t>platy za přesčasy  tis. Kč</t>
  </si>
  <si>
    <t>ostatní přípl  tis. Kč</t>
  </si>
  <si>
    <t>CELKEM pedagogové + neped.</t>
  </si>
  <si>
    <t xml:space="preserve">celkem  </t>
  </si>
  <si>
    <t>odměny  
tis. Kč</t>
  </si>
  <si>
    <t>mzd.inv</t>
  </si>
  <si>
    <t>krytí tar.</t>
  </si>
  <si>
    <t>právnická osoba vykonávající činnost školy, škol zařízení</t>
  </si>
  <si>
    <t>propočet na mzdovou</t>
  </si>
  <si>
    <t>nepokrytí
nár. celkem včetně PO</t>
  </si>
  <si>
    <t xml:space="preserve"> ESF R352,356</t>
  </si>
  <si>
    <t>platy P1-04
-ÚZ33353: jen platy další progr.+ ESF)</t>
  </si>
  <si>
    <t>kontrl.prop.</t>
  </si>
  <si>
    <t xml:space="preserve"> tis.Kč</t>
  </si>
  <si>
    <t>rozpis inkluze</t>
  </si>
  <si>
    <t>porovnání limitu zam. a úv. ze mzd. inv.</t>
  </si>
  <si>
    <r>
      <t xml:space="preserve">rozpočet </t>
    </r>
    <r>
      <rPr>
        <b/>
        <sz val="9"/>
        <rFont val="Times New Roman CE"/>
        <charset val="238"/>
      </rPr>
      <t>platy</t>
    </r>
    <r>
      <rPr>
        <sz val="9"/>
        <rFont val="Times New Roman CE"/>
        <family val="1"/>
        <charset val="238"/>
      </rPr>
      <t xml:space="preserve"> 
</t>
    </r>
    <r>
      <rPr>
        <b/>
        <sz val="9"/>
        <rFont val="Times New Roman CE"/>
        <charset val="238"/>
      </rPr>
      <t>přímé 2024</t>
    </r>
    <r>
      <rPr>
        <sz val="9"/>
        <rFont val="Times New Roman CE"/>
        <family val="1"/>
        <charset val="238"/>
      </rPr>
      <t xml:space="preserve">
ÚZ 33353</t>
    </r>
  </si>
  <si>
    <t>prům. měs. plat 2024</t>
  </si>
  <si>
    <t>pr.osob. přípl. 2024</t>
  </si>
  <si>
    <t>odměny
prům. 2024</t>
  </si>
  <si>
    <t>prům. nenár.sl.
2024</t>
  </si>
  <si>
    <t>zvolený prům. měs. plat 2025 Kč</t>
  </si>
  <si>
    <t>kalkulovaná 
nárok. složka 25</t>
  </si>
  <si>
    <t>úroveň nenár. sl. r.
2025</t>
  </si>
  <si>
    <r>
      <rPr>
        <b/>
        <sz val="9"/>
        <rFont val="Times New Roman CE"/>
        <charset val="238"/>
      </rPr>
      <t xml:space="preserve">očekávané platy přímé </t>
    </r>
    <r>
      <rPr>
        <sz val="9"/>
        <rFont val="Times New Roman CE"/>
        <charset val="238"/>
      </rPr>
      <t>objem</t>
    </r>
    <r>
      <rPr>
        <sz val="9"/>
        <rFont val="Times New Roman CE"/>
        <family val="1"/>
        <charset val="238"/>
      </rPr>
      <t xml:space="preserve">
</t>
    </r>
    <r>
      <rPr>
        <b/>
        <sz val="9"/>
        <rFont val="Times New Roman CE"/>
        <charset val="238"/>
      </rPr>
      <t>2025</t>
    </r>
  </si>
  <si>
    <t>zaměstnanci, prům.  platy 2025 v Kč</t>
  </si>
  <si>
    <t xml:space="preserve">návrh platy přímé
norm. rozpis 2025 </t>
  </si>
  <si>
    <t>platy podp. opatření 
1.-2.2025</t>
  </si>
  <si>
    <t>k 6.12.24</t>
  </si>
  <si>
    <t xml:space="preserve">PLATY 2025 rozpis - očekávání </t>
  </si>
  <si>
    <t>zm. nenár. sl. proti r. 2024 Kč
krok A</t>
  </si>
  <si>
    <t>zm. nenár. sl. 2024 %
krok A</t>
  </si>
  <si>
    <t>návrh - oček. 25
krok B</t>
  </si>
  <si>
    <t>zm. nenár. sl.proti r. 2024 Kč
krok B</t>
  </si>
  <si>
    <t>zm. nenár. sl. 2024 %
krok B</t>
  </si>
  <si>
    <r>
      <t>platy roč. úpr. 2025</t>
    </r>
    <r>
      <rPr>
        <b/>
        <i/>
        <sz val="9"/>
        <rFont val="Times New Roman CE"/>
        <charset val="238"/>
      </rPr>
      <t xml:space="preserve">
v tis. Kč</t>
    </r>
  </si>
  <si>
    <t>podíl nenár. sl. 25/24</t>
  </si>
  <si>
    <r>
      <t xml:space="preserve">platy 2025
roční obj. </t>
    </r>
    <r>
      <rPr>
        <b/>
        <sz val="9"/>
        <color rgb="FFFF0000"/>
        <rFont val="Times New Roman CE"/>
        <charset val="238"/>
      </rPr>
      <t>bez podp.op.</t>
    </r>
  </si>
  <si>
    <t>nenár. sl.
vyplacené v  r. 2024</t>
  </si>
  <si>
    <t>podíl prům nenár. sl 2024/2023</t>
  </si>
  <si>
    <t>vývoj oproti r. 2023</t>
  </si>
  <si>
    <t>porovnání na požadavky org.- r. 2025</t>
  </si>
  <si>
    <t>mzdové podklady 1/2025</t>
  </si>
  <si>
    <t>% nenár. složek 2025/ tarify 2025</t>
  </si>
  <si>
    <t>FOND ODMĚN k 1.1.2025</t>
  </si>
  <si>
    <t>inventuru 1. 2025</t>
  </si>
  <si>
    <t>počet zaměstn.
norm. rozpis 2025</t>
  </si>
  <si>
    <t>počett zam. 
podpůrná opatření
2025</t>
  </si>
  <si>
    <t>3/2025</t>
  </si>
  <si>
    <t>Nepokrytí počtu zaměst 25 celkem</t>
  </si>
  <si>
    <t>pokrytí zaměstnanců rozpis- skut. Ped/Neped</t>
  </si>
  <si>
    <t>pokrytí zaměstnanců rozpis- skut celkem</t>
  </si>
  <si>
    <t>prům. ev. přep. poč. zam. 2024 z ESF</t>
  </si>
  <si>
    <t>oddíl III</t>
  </si>
  <si>
    <t>platy pedag./ neped celkem vč. ESF a NPO, bez náhrad doč prac.nesch</t>
  </si>
  <si>
    <t>specializ. příplatky pedag. 
tis. Kč</t>
  </si>
  <si>
    <t>odměny pedag. za přesp. hod. 
tis. Kč</t>
  </si>
  <si>
    <t>náhrady platu bez náhrad za doč prac.nesch</t>
  </si>
  <si>
    <t>osobní přípl.  tis. Kč</t>
  </si>
  <si>
    <t>př. za vedení a zastup.
 tis. Kč</t>
  </si>
  <si>
    <t>platy ped./neped SR vč. ESF a NPO + náhrady doč prac.nesch</t>
  </si>
  <si>
    <t>prům ev. přep. počet zam. 2024 ze stát. rozp vč. ESF a NPO.</t>
  </si>
  <si>
    <t>Vyplacené náhrady za doč prac.nesch</t>
  </si>
  <si>
    <t>platy celkem 
s náhradami za nemoc
součet P+N</t>
  </si>
  <si>
    <t>změna prům. platů 1.2025</t>
  </si>
  <si>
    <t>kalkulace meziročního dopadu rozpisu rozpočtu pro rok 2025</t>
  </si>
  <si>
    <t>zvlášť ped a neped</t>
  </si>
  <si>
    <t>zm. nenár. sl. 24 %
krok C</t>
  </si>
  <si>
    <t xml:space="preserve">    rozpis rozpočtu pro rok 2025</t>
  </si>
  <si>
    <t>nepokryté norm. objemy</t>
  </si>
  <si>
    <t>nepedagogové obd. 9.-12.</t>
  </si>
  <si>
    <t xml:space="preserve">platy přímé
neped.
dopočet 
9.-12.2025 </t>
  </si>
  <si>
    <t>počet neped
dopočet 
9.-12.2025</t>
  </si>
  <si>
    <t>oč. pr.př.p. zam. 25 vč. Podp Op celoroční</t>
  </si>
  <si>
    <t>mzd I.1/2025</t>
  </si>
  <si>
    <t>zaměstn.
objekt. 25
krok B
celoroční</t>
  </si>
  <si>
    <t>u neped. ze mzd. inv. přepoč na 2/3</t>
  </si>
  <si>
    <t>celk. nenár 24</t>
  </si>
  <si>
    <t>prům. nenár. sl. r. 2023 dle rekap. r. 2024</t>
  </si>
  <si>
    <t>komentář</t>
  </si>
  <si>
    <t>zaměstnanci, vyplacené složky platu - skutečnost za 1.-12. 2024 dle P1-04, hrazeno ze stát. rozpočtu</t>
  </si>
  <si>
    <r>
      <t xml:space="preserve">kalk. nárok. složky ročně
</t>
    </r>
    <r>
      <rPr>
        <b/>
        <sz val="9"/>
        <rFont val="Times New Roman CE"/>
        <charset val="238"/>
      </rPr>
      <t>vč Podp. Op</t>
    </r>
    <r>
      <rPr>
        <sz val="9"/>
        <rFont val="Times New Roman CE"/>
        <family val="1"/>
        <charset val="238"/>
      </rPr>
      <t xml:space="preserve"> 
v tis. Kč</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</si>
</sst>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00"/>
    <numFmt numFmtId="166" formatCode="0.0%"/>
    <numFmt numFmtId="167" formatCode="#,##0.000"/>
    <numFmt numFmtId="168" formatCode="#,##0.0"/>
    <numFmt numFmtId="169" formatCode="0.0000"/>
    <numFmt numFmtId="170" formatCode="#,##0.0000"/>
  </numFmts>
  <fonts count="43" x14ac:knownFonts="1">
    <font>
      <sz val="10"/>
      <name val="Arial CE"/>
      <charset val="238"/>
    </font>
    <font>
      <sz val="10"/>
      <name val="Arial CE"/>
      <charset val="238"/>
    </font>
    <font>
      <sz val="10"/>
      <name val="Times New Roman CE"/>
      <family val="1"/>
      <charset val="238"/>
    </font>
    <font>
      <b/>
      <sz val="10"/>
      <name val="Arial CE"/>
      <family val="2"/>
      <charset val="238"/>
    </font>
    <font>
      <i/>
      <sz val="10"/>
      <name val="Times New Roman CE"/>
      <family val="1"/>
      <charset val="238"/>
    </font>
    <font>
      <i/>
      <sz val="10"/>
      <name val="Times New Roman CE"/>
      <charset val="238"/>
    </font>
    <font>
      <sz val="9"/>
      <name val="Times New Roman CE"/>
      <family val="1"/>
      <charset val="238"/>
    </font>
    <font>
      <sz val="10"/>
      <name val="Arial CE"/>
      <family val="2"/>
      <charset val="238"/>
    </font>
    <font>
      <b/>
      <i/>
      <sz val="10"/>
      <name val="Times New Roman CE"/>
      <family val="1"/>
      <charset val="238"/>
    </font>
    <font>
      <b/>
      <sz val="10"/>
      <name val="Arial CE"/>
      <charset val="238"/>
    </font>
    <font>
      <sz val="9"/>
      <name val="Arial CE"/>
      <charset val="238"/>
    </font>
    <font>
      <b/>
      <sz val="9"/>
      <name val="Times New Roman CE"/>
      <family val="1"/>
      <charset val="238"/>
    </font>
    <font>
      <b/>
      <sz val="9"/>
      <name val="Times New Roman CE"/>
      <charset val="238"/>
    </font>
    <font>
      <b/>
      <sz val="10"/>
      <name val="Times New Roman CE"/>
      <charset val="238"/>
    </font>
    <font>
      <sz val="8"/>
      <name val="Times New Roman CE"/>
      <family val="1"/>
      <charset val="238"/>
    </font>
    <font>
      <b/>
      <sz val="9"/>
      <name val="Arial CE"/>
      <charset val="238"/>
    </font>
    <font>
      <sz val="9"/>
      <name val="Times New Roman CE"/>
      <charset val="238"/>
    </font>
    <font>
      <sz val="10"/>
      <name val="Arial CE"/>
    </font>
    <font>
      <sz val="10"/>
      <color rgb="FFFF0000"/>
      <name val="Arial CE"/>
      <charset val="238"/>
    </font>
    <font>
      <sz val="9"/>
      <color theme="1"/>
      <name val="Arial CE"/>
      <charset val="238"/>
    </font>
    <font>
      <sz val="8"/>
      <name val="Arial CE"/>
      <charset val="238"/>
    </font>
    <font>
      <sz val="10"/>
      <color theme="1"/>
      <name val="Arial CE"/>
      <charset val="238"/>
    </font>
    <font>
      <b/>
      <i/>
      <sz val="9"/>
      <name val="Times New Roman CE"/>
      <charset val="238"/>
    </font>
    <font>
      <sz val="9"/>
      <color theme="1"/>
      <name val="Times New Roman CE"/>
      <family val="1"/>
      <charset val="238"/>
    </font>
    <font>
      <sz val="10"/>
      <name val="Times New Roman CE"/>
      <charset val="238"/>
    </font>
    <font>
      <i/>
      <sz val="9"/>
      <color theme="1"/>
      <name val="Times New Roman CE"/>
      <family val="1"/>
      <charset val="238"/>
    </font>
    <font>
      <b/>
      <sz val="9"/>
      <color rgb="FFFF0000"/>
      <name val="Times New Roman CE"/>
      <charset val="238"/>
    </font>
    <font>
      <sz val="10"/>
      <name val="Times New Roman CE"/>
    </font>
    <font>
      <sz val="9"/>
      <name val="Arial CE"/>
    </font>
    <font>
      <sz val="9"/>
      <color indexed="81"/>
      <name val="Tahoma"/>
      <family val="2"/>
      <charset val="238"/>
    </font>
    <font>
      <b/>
      <sz val="9"/>
      <color indexed="81"/>
      <name val="Tahoma"/>
      <family val="2"/>
      <charset val="238"/>
    </font>
    <font>
      <sz val="8"/>
      <name val="Arial CE"/>
      <family val="2"/>
      <charset val="238"/>
    </font>
    <font>
      <sz val="10"/>
      <color theme="1"/>
      <name val="Arial"/>
      <family val="2"/>
      <charset val="238"/>
    </font>
    <font>
      <sz val="8"/>
      <name val="Arial"/>
      <family val="2"/>
    </font>
    <font>
      <sz val="10"/>
      <name val="Arial"/>
      <family val="2"/>
      <charset val="238"/>
    </font>
    <font>
      <i/>
      <sz val="10"/>
      <color rgb="FFFF0000"/>
      <name val="Times New Roman CE"/>
      <family val="1"/>
      <charset val="238"/>
    </font>
    <font>
      <sz val="8"/>
      <color rgb="FFFF0000"/>
      <name val="Arial CE"/>
      <charset val="238"/>
    </font>
    <font>
      <b/>
      <sz val="9"/>
      <color rgb="FFFF0000"/>
      <name val="Times New Roman"/>
      <family val="1"/>
      <charset val="238"/>
    </font>
    <font>
      <b/>
      <sz val="9"/>
      <name val="Arial CE"/>
      <family val="2"/>
      <charset val="238"/>
    </font>
    <font>
      <sz val="9"/>
      <name val="Times New Roman CE"/>
      <family val="1"/>
    </font>
    <font>
      <sz val="9"/>
      <color rgb="FFFF0000"/>
      <name val="Arial CE"/>
      <charset val="238"/>
    </font>
    <font>
      <i/>
      <sz val="10"/>
      <name val="Arial"/>
      <family val="2"/>
      <charset val="238"/>
    </font>
    <font>
      <b/>
      <sz val="10"/>
      <color theme="1"/>
      <name val="Arial CE"/>
      <charset val="238"/>
    </font>
  </fonts>
  <fills count="19">
    <fill>
      <patternFill patternType="none"/>
    </fill>
    <fill>
      <patternFill patternType="gray125"/>
    </fill>
    <fill>
      <patternFill patternType="solid">
        <fgColor indexed="41"/>
        <bgColor indexed="64"/>
      </patternFill>
    </fill>
    <fill>
      <patternFill patternType="solid">
        <fgColor indexed="47"/>
        <bgColor indexed="64"/>
      </patternFill>
    </fill>
    <fill>
      <patternFill patternType="solid">
        <fgColor indexed="13"/>
        <bgColor indexed="64"/>
      </patternFill>
    </fill>
    <fill>
      <patternFill patternType="solid">
        <fgColor indexed="42"/>
        <bgColor indexed="64"/>
      </patternFill>
    </fill>
    <fill>
      <patternFill patternType="solid">
        <fgColor indexed="43"/>
        <bgColor indexed="64"/>
      </patternFill>
    </fill>
    <fill>
      <patternFill patternType="solid">
        <fgColor rgb="FFFFFF00"/>
        <bgColor indexed="64"/>
      </patternFill>
    </fill>
    <fill>
      <patternFill patternType="solid">
        <fgColor theme="0"/>
        <bgColor indexed="64"/>
      </patternFill>
    </fill>
    <fill>
      <patternFill patternType="solid">
        <fgColor theme="9" tint="0.59999389629810485"/>
        <bgColor indexed="64"/>
      </patternFill>
    </fill>
    <fill>
      <patternFill patternType="solid">
        <fgColor rgb="FFCCFFFF"/>
        <bgColor indexed="64"/>
      </patternFill>
    </fill>
    <fill>
      <patternFill patternType="solid">
        <fgColor rgb="FFFFFFCC"/>
        <bgColor indexed="64"/>
      </patternFill>
    </fill>
    <fill>
      <patternFill patternType="solid">
        <fgColor rgb="FFFFC000"/>
        <bgColor indexed="64"/>
      </patternFill>
    </fill>
    <fill>
      <patternFill patternType="solid">
        <fgColor rgb="FF99FFCC"/>
        <bgColor indexed="64"/>
      </patternFill>
    </fill>
    <fill>
      <patternFill patternType="solid">
        <fgColor theme="6" tint="0.39997558519241921"/>
        <bgColor indexed="64"/>
      </patternFill>
    </fill>
    <fill>
      <patternFill patternType="solid">
        <fgColor rgb="FFFFFF99"/>
        <bgColor indexed="64"/>
      </patternFill>
    </fill>
    <fill>
      <patternFill patternType="solid">
        <fgColor theme="9" tint="0.79998168889431442"/>
        <bgColor indexed="64"/>
      </patternFill>
    </fill>
    <fill>
      <patternFill patternType="solid">
        <fgColor theme="2"/>
        <bgColor indexed="64"/>
      </patternFill>
    </fill>
    <fill>
      <patternFill patternType="solid">
        <fgColor rgb="FFF3FFFF"/>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thin">
        <color indexed="64"/>
      </bottom>
      <diagonal/>
    </border>
    <border>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style="thin">
        <color indexed="64"/>
      </left>
      <right/>
      <top style="medium">
        <color indexed="64"/>
      </top>
      <bottom style="thin">
        <color indexed="64"/>
      </bottom>
      <diagonal/>
    </border>
    <border>
      <left/>
      <right/>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right style="medium">
        <color auto="1"/>
      </right>
      <top style="thin">
        <color auto="1"/>
      </top>
      <bottom/>
      <diagonal/>
    </border>
    <border>
      <left style="medium">
        <color indexed="64"/>
      </left>
      <right/>
      <top style="thin">
        <color indexed="64"/>
      </top>
      <bottom/>
      <diagonal/>
    </border>
    <border>
      <left/>
      <right style="medium">
        <color indexed="64"/>
      </right>
      <top/>
      <bottom style="medium">
        <color indexed="64"/>
      </bottom>
      <diagonal/>
    </border>
    <border>
      <left/>
      <right style="medium">
        <color indexed="64"/>
      </right>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thick">
        <color auto="1"/>
      </left>
      <right/>
      <top/>
      <bottom/>
      <diagonal/>
    </border>
    <border>
      <left style="thick">
        <color auto="1"/>
      </left>
      <right style="thin">
        <color indexed="64"/>
      </right>
      <top style="thin">
        <color indexed="64"/>
      </top>
      <bottom style="thin">
        <color indexed="64"/>
      </bottom>
      <diagonal/>
    </border>
    <border>
      <left style="thick">
        <color auto="1"/>
      </left>
      <right style="thin">
        <color indexed="64"/>
      </right>
      <top style="thin">
        <color indexed="64"/>
      </top>
      <bottom style="medium">
        <color indexed="64"/>
      </bottom>
      <diagonal/>
    </border>
    <border>
      <left style="thick">
        <color auto="1"/>
      </left>
      <right style="thin">
        <color indexed="64"/>
      </right>
      <top style="thin">
        <color indexed="64"/>
      </top>
      <bottom/>
      <diagonal/>
    </border>
    <border>
      <left style="thick">
        <color auto="1"/>
      </left>
      <right style="thin">
        <color indexed="64"/>
      </right>
      <top style="medium">
        <color indexed="64"/>
      </top>
      <bottom style="thin">
        <color indexed="64"/>
      </bottom>
      <diagonal/>
    </border>
    <border>
      <left style="thin">
        <color indexed="64"/>
      </left>
      <right style="thick">
        <color auto="1"/>
      </right>
      <top style="medium">
        <color indexed="64"/>
      </top>
      <bottom style="thin">
        <color indexed="64"/>
      </bottom>
      <diagonal/>
    </border>
    <border>
      <left style="medium">
        <color indexed="64"/>
      </left>
      <right/>
      <top/>
      <bottom style="thin">
        <color indexed="64"/>
      </bottom>
      <diagonal/>
    </border>
    <border>
      <left style="thick">
        <color auto="1"/>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653">
    <xf numFmtId="0" fontId="0" fillId="0" borderId="0" xfId="0"/>
    <xf numFmtId="0" fontId="2" fillId="0" borderId="0" xfId="0" applyFont="1"/>
    <xf numFmtId="0" fontId="4" fillId="0" borderId="1" xfId="0" applyFont="1" applyBorder="1" applyAlignment="1">
      <alignment horizontal="center"/>
    </xf>
    <xf numFmtId="1" fontId="0" fillId="0" borderId="1" xfId="0" applyNumberFormat="1" applyBorder="1"/>
    <xf numFmtId="1" fontId="0" fillId="2" borderId="1" xfId="0" applyNumberFormat="1" applyFill="1" applyBorder="1"/>
    <xf numFmtId="166" fontId="0" fillId="2" borderId="1" xfId="0" applyNumberFormat="1" applyFill="1" applyBorder="1"/>
    <xf numFmtId="0" fontId="4" fillId="0" borderId="3" xfId="0" applyFont="1" applyBorder="1" applyAlignment="1">
      <alignment horizontal="center"/>
    </xf>
    <xf numFmtId="0" fontId="4" fillId="0" borderId="7" xfId="0" applyFont="1" applyBorder="1"/>
    <xf numFmtId="0" fontId="8" fillId="0" borderId="1" xfId="0" applyFont="1" applyBorder="1" applyAlignment="1">
      <alignment horizontal="center"/>
    </xf>
    <xf numFmtId="166" fontId="0" fillId="2" borderId="4" xfId="1" applyNumberFormat="1" applyFont="1" applyFill="1" applyBorder="1"/>
    <xf numFmtId="16" fontId="4" fillId="0" borderId="10" xfId="0" applyNumberFormat="1" applyFont="1" applyBorder="1" applyAlignment="1">
      <alignment horizontal="center"/>
    </xf>
    <xf numFmtId="164" fontId="0" fillId="2" borderId="5" xfId="0" applyNumberFormat="1" applyFill="1" applyBorder="1"/>
    <xf numFmtId="9" fontId="0" fillId="2" borderId="4" xfId="1" applyNumberFormat="1" applyFont="1" applyFill="1" applyBorder="1"/>
    <xf numFmtId="168" fontId="0" fillId="0" borderId="0" xfId="0" applyNumberFormat="1"/>
    <xf numFmtId="168" fontId="4" fillId="4" borderId="11" xfId="0" applyNumberFormat="1" applyFont="1" applyFill="1" applyBorder="1" applyAlignment="1">
      <alignment horizontal="center"/>
    </xf>
    <xf numFmtId="0" fontId="6" fillId="0" borderId="4" xfId="0" applyFont="1" applyBorder="1" applyAlignment="1">
      <alignment horizontal="center" wrapText="1"/>
    </xf>
    <xf numFmtId="0" fontId="10" fillId="0" borderId="0" xfId="0" applyFont="1"/>
    <xf numFmtId="0" fontId="0" fillId="0" borderId="0" xfId="0" applyFill="1"/>
    <xf numFmtId="0" fontId="6" fillId="0" borderId="2" xfId="0" applyFont="1" applyBorder="1" applyAlignment="1">
      <alignment horizontal="center" wrapText="1"/>
    </xf>
    <xf numFmtId="0" fontId="6" fillId="0" borderId="1" xfId="0" applyFont="1" applyBorder="1" applyAlignment="1">
      <alignment horizontal="center" wrapText="1"/>
    </xf>
    <xf numFmtId="0" fontId="6" fillId="5" borderId="1" xfId="0" applyFont="1" applyFill="1" applyBorder="1" applyAlignment="1">
      <alignment horizontal="center" wrapText="1"/>
    </xf>
    <xf numFmtId="0" fontId="6" fillId="6" borderId="1" xfId="0" applyFont="1" applyFill="1" applyBorder="1" applyAlignment="1">
      <alignment horizontal="center" wrapText="1"/>
    </xf>
    <xf numFmtId="168" fontId="6" fillId="4" borderId="15" xfId="0" applyNumberFormat="1" applyFont="1" applyFill="1" applyBorder="1" applyAlignment="1">
      <alignment horizontal="center" wrapText="1"/>
    </xf>
    <xf numFmtId="0" fontId="6" fillId="0" borderId="17" xfId="0" applyFont="1" applyBorder="1" applyAlignment="1">
      <alignment horizontal="center" wrapText="1"/>
    </xf>
    <xf numFmtId="0" fontId="6" fillId="0" borderId="0" xfId="0" applyFont="1" applyAlignment="1">
      <alignment horizontal="center" wrapText="1"/>
    </xf>
    <xf numFmtId="168" fontId="4" fillId="3" borderId="20" xfId="0" applyNumberFormat="1" applyFont="1" applyFill="1" applyBorder="1" applyAlignment="1">
      <alignment horizontal="center"/>
    </xf>
    <xf numFmtId="0" fontId="2" fillId="7" borderId="22" xfId="0" applyFont="1" applyFill="1" applyBorder="1" applyAlignment="1">
      <alignment horizontal="center" wrapText="1"/>
    </xf>
    <xf numFmtId="0" fontId="5" fillId="0" borderId="21" xfId="0" applyFont="1" applyBorder="1" applyAlignment="1">
      <alignment horizontal="center"/>
    </xf>
    <xf numFmtId="0" fontId="7" fillId="0" borderId="0" xfId="0" applyFont="1" applyFill="1" applyBorder="1"/>
    <xf numFmtId="168" fontId="0" fillId="4" borderId="0" xfId="0" applyNumberFormat="1" applyFill="1"/>
    <xf numFmtId="1" fontId="10" fillId="0" borderId="26" xfId="0" applyNumberFormat="1" applyFont="1" applyBorder="1"/>
    <xf numFmtId="164" fontId="10" fillId="2" borderId="30" xfId="0" applyNumberFormat="1" applyFont="1" applyFill="1" applyBorder="1"/>
    <xf numFmtId="9" fontId="10" fillId="2" borderId="37" xfId="1" applyNumberFormat="1" applyFont="1" applyFill="1" applyBorder="1"/>
    <xf numFmtId="1" fontId="10" fillId="0" borderId="23" xfId="0" applyNumberFormat="1" applyFont="1" applyBorder="1"/>
    <xf numFmtId="164" fontId="10" fillId="2" borderId="12" xfId="0" applyNumberFormat="1" applyFont="1" applyFill="1" applyBorder="1"/>
    <xf numFmtId="9" fontId="10" fillId="2" borderId="14" xfId="1" applyNumberFormat="1" applyFont="1" applyFill="1" applyBorder="1"/>
    <xf numFmtId="0" fontId="0" fillId="0" borderId="0" xfId="0" applyAlignment="1">
      <alignment horizontal="center"/>
    </xf>
    <xf numFmtId="1" fontId="4" fillId="0" borderId="1" xfId="0" applyNumberFormat="1" applyFont="1" applyBorder="1" applyAlignment="1">
      <alignment horizontal="center"/>
    </xf>
    <xf numFmtId="1" fontId="0" fillId="0" borderId="0" xfId="0" applyNumberFormat="1"/>
    <xf numFmtId="1" fontId="10" fillId="0" borderId="35" xfId="0" applyNumberFormat="1" applyFont="1" applyBorder="1"/>
    <xf numFmtId="164" fontId="10" fillId="2" borderId="34" xfId="0" applyNumberFormat="1" applyFont="1" applyFill="1" applyBorder="1"/>
    <xf numFmtId="9" fontId="10" fillId="2" borderId="36" xfId="1" applyNumberFormat="1" applyFont="1" applyFill="1" applyBorder="1"/>
    <xf numFmtId="1" fontId="10" fillId="0" borderId="24" xfId="0" applyNumberFormat="1" applyFont="1" applyBorder="1"/>
    <xf numFmtId="164" fontId="10" fillId="2" borderId="51" xfId="0" applyNumberFormat="1" applyFont="1" applyFill="1" applyBorder="1"/>
    <xf numFmtId="9" fontId="10" fillId="2" borderId="10" xfId="1" applyNumberFormat="1" applyFont="1" applyFill="1" applyBorder="1"/>
    <xf numFmtId="1" fontId="10" fillId="0" borderId="57" xfId="0" applyNumberFormat="1" applyFont="1" applyBorder="1"/>
    <xf numFmtId="164" fontId="10" fillId="2" borderId="55" xfId="0" applyNumberFormat="1" applyFont="1" applyFill="1" applyBorder="1"/>
    <xf numFmtId="9" fontId="10" fillId="2" borderId="61" xfId="1" applyNumberFormat="1" applyFont="1" applyFill="1" applyBorder="1"/>
    <xf numFmtId="1" fontId="10" fillId="0" borderId="8" xfId="0" applyNumberFormat="1" applyFont="1" applyBorder="1"/>
    <xf numFmtId="164" fontId="10" fillId="2" borderId="11" xfId="0" applyNumberFormat="1" applyFont="1" applyFill="1" applyBorder="1"/>
    <xf numFmtId="9" fontId="10" fillId="2" borderId="7" xfId="1" applyNumberFormat="1" applyFont="1" applyFill="1" applyBorder="1"/>
    <xf numFmtId="1" fontId="0" fillId="0" borderId="57" xfId="0" applyNumberFormat="1" applyBorder="1"/>
    <xf numFmtId="164" fontId="0" fillId="2" borderId="55" xfId="0" applyNumberFormat="1" applyFill="1" applyBorder="1"/>
    <xf numFmtId="9" fontId="0" fillId="2" borderId="61" xfId="1" applyNumberFormat="1" applyFont="1" applyFill="1" applyBorder="1"/>
    <xf numFmtId="166" fontId="0" fillId="2" borderId="61" xfId="1" applyNumberFormat="1" applyFont="1" applyFill="1" applyBorder="1"/>
    <xf numFmtId="1" fontId="0" fillId="0" borderId="26" xfId="0" applyNumberFormat="1" applyBorder="1"/>
    <xf numFmtId="164" fontId="0" fillId="2" borderId="30" xfId="0" applyNumberFormat="1" applyFill="1" applyBorder="1"/>
    <xf numFmtId="9" fontId="0" fillId="2" borderId="37" xfId="1" applyNumberFormat="1" applyFont="1" applyFill="1" applyBorder="1"/>
    <xf numFmtId="0" fontId="0" fillId="0" borderId="49" xfId="0" applyBorder="1"/>
    <xf numFmtId="167" fontId="0" fillId="0" borderId="30" xfId="0" applyNumberFormat="1" applyFill="1" applyBorder="1"/>
    <xf numFmtId="167" fontId="0" fillId="0" borderId="55" xfId="0" applyNumberFormat="1" applyFill="1" applyBorder="1"/>
    <xf numFmtId="168" fontId="0" fillId="7" borderId="0" xfId="0" applyNumberFormat="1" applyFill="1"/>
    <xf numFmtId="168" fontId="6" fillId="4" borderId="16" xfId="0" applyNumberFormat="1" applyFont="1" applyFill="1" applyBorder="1" applyAlignment="1">
      <alignment horizontal="center" wrapText="1"/>
    </xf>
    <xf numFmtId="168" fontId="4" fillId="4" borderId="8" xfId="0" applyNumberFormat="1" applyFont="1" applyFill="1" applyBorder="1" applyAlignment="1">
      <alignment horizontal="center"/>
    </xf>
    <xf numFmtId="1" fontId="6" fillId="12" borderId="48" xfId="0" applyNumberFormat="1" applyFont="1" applyFill="1" applyBorder="1"/>
    <xf numFmtId="1" fontId="6" fillId="12" borderId="1" xfId="0" applyNumberFormat="1" applyFont="1" applyFill="1" applyBorder="1" applyAlignment="1">
      <alignment horizontal="center" wrapText="1"/>
    </xf>
    <xf numFmtId="165" fontId="0" fillId="0" borderId="20" xfId="0" applyNumberFormat="1" applyBorder="1"/>
    <xf numFmtId="165" fontId="0" fillId="0" borderId="54" xfId="0" applyNumberFormat="1" applyBorder="1"/>
    <xf numFmtId="167" fontId="0" fillId="8" borderId="0" xfId="0" applyNumberFormat="1" applyFill="1"/>
    <xf numFmtId="167" fontId="0" fillId="0" borderId="0" xfId="0" applyNumberFormat="1" applyFill="1"/>
    <xf numFmtId="167" fontId="14" fillId="0" borderId="14" xfId="0" applyNumberFormat="1" applyFont="1" applyBorder="1" applyAlignment="1">
      <alignment horizontal="center" wrapText="1"/>
    </xf>
    <xf numFmtId="167" fontId="4" fillId="0" borderId="4" xfId="0" applyNumberFormat="1" applyFont="1" applyBorder="1" applyAlignment="1">
      <alignment horizontal="center"/>
    </xf>
    <xf numFmtId="167" fontId="0" fillId="2" borderId="4" xfId="0" applyNumberFormat="1" applyFill="1" applyBorder="1"/>
    <xf numFmtId="167" fontId="0" fillId="2" borderId="61" xfId="0" applyNumberFormat="1" applyFill="1" applyBorder="1"/>
    <xf numFmtId="167" fontId="0" fillId="2" borderId="37" xfId="0" applyNumberFormat="1" applyFill="1" applyBorder="1"/>
    <xf numFmtId="167" fontId="0" fillId="2" borderId="14" xfId="0" applyNumberFormat="1" applyFill="1" applyBorder="1"/>
    <xf numFmtId="167" fontId="0" fillId="10" borderId="4" xfId="0" applyNumberFormat="1" applyFill="1" applyBorder="1"/>
    <xf numFmtId="167" fontId="0" fillId="10" borderId="61" xfId="0" applyNumberFormat="1" applyFill="1" applyBorder="1"/>
    <xf numFmtId="167" fontId="0" fillId="0" borderId="0" xfId="0" applyNumberFormat="1"/>
    <xf numFmtId="167" fontId="0" fillId="7" borderId="0" xfId="0" applyNumberFormat="1" applyFill="1"/>
    <xf numFmtId="167" fontId="6" fillId="3" borderId="13" xfId="0" applyNumberFormat="1" applyFont="1" applyFill="1" applyBorder="1" applyAlignment="1">
      <alignment horizontal="center" vertical="center" wrapText="1"/>
    </xf>
    <xf numFmtId="167" fontId="4" fillId="3" borderId="3" xfId="0" applyNumberFormat="1" applyFont="1" applyFill="1" applyBorder="1" applyAlignment="1">
      <alignment horizontal="center"/>
    </xf>
    <xf numFmtId="167" fontId="0" fillId="0" borderId="5" xfId="0" applyNumberFormat="1" applyFill="1" applyBorder="1"/>
    <xf numFmtId="167" fontId="0" fillId="0" borderId="3" xfId="0" applyNumberFormat="1" applyFill="1" applyBorder="1"/>
    <xf numFmtId="167" fontId="0" fillId="0" borderId="56" xfId="0" applyNumberFormat="1" applyFill="1" applyBorder="1"/>
    <xf numFmtId="167" fontId="0" fillId="0" borderId="57" xfId="0" applyNumberFormat="1" applyFill="1" applyBorder="1"/>
    <xf numFmtId="1" fontId="0" fillId="0" borderId="26" xfId="0" applyNumberFormat="1" applyFont="1" applyFill="1" applyBorder="1"/>
    <xf numFmtId="167" fontId="4" fillId="8" borderId="45" xfId="0" applyNumberFormat="1" applyFont="1" applyFill="1" applyBorder="1" applyAlignment="1">
      <alignment horizontal="center"/>
    </xf>
    <xf numFmtId="167" fontId="0" fillId="10" borderId="19" xfId="0" applyNumberFormat="1" applyFont="1" applyFill="1" applyBorder="1"/>
    <xf numFmtId="167" fontId="10" fillId="10" borderId="9" xfId="0" applyNumberFormat="1" applyFont="1" applyFill="1" applyBorder="1"/>
    <xf numFmtId="167" fontId="10" fillId="10" borderId="45" xfId="0" applyNumberFormat="1" applyFont="1" applyFill="1" applyBorder="1"/>
    <xf numFmtId="1" fontId="20" fillId="0" borderId="61" xfId="0" applyNumberFormat="1" applyFont="1" applyFill="1" applyBorder="1" applyAlignment="1">
      <alignment horizontal="center"/>
    </xf>
    <xf numFmtId="0" fontId="6" fillId="0" borderId="48" xfId="0" applyFont="1" applyBorder="1" applyAlignment="1">
      <alignment horizontal="center" vertical="center" wrapText="1"/>
    </xf>
    <xf numFmtId="0" fontId="4" fillId="0" borderId="2" xfId="0" applyFont="1" applyBorder="1" applyAlignment="1">
      <alignment horizontal="center"/>
    </xf>
    <xf numFmtId="0" fontId="4" fillId="0" borderId="4" xfId="0" applyFont="1" applyBorder="1" applyAlignment="1">
      <alignment horizontal="center"/>
    </xf>
    <xf numFmtId="167" fontId="6" fillId="8" borderId="14" xfId="0" applyNumberFormat="1" applyFont="1" applyFill="1" applyBorder="1" applyAlignment="1">
      <alignment horizontal="center" wrapText="1"/>
    </xf>
    <xf numFmtId="1" fontId="17" fillId="0" borderId="57" xfId="0" applyNumberFormat="1" applyFont="1" applyFill="1" applyBorder="1"/>
    <xf numFmtId="1" fontId="17" fillId="0" borderId="1" xfId="0" applyNumberFormat="1" applyFont="1" applyFill="1" applyBorder="1"/>
    <xf numFmtId="0" fontId="6" fillId="6" borderId="3" xfId="0" applyFont="1" applyFill="1" applyBorder="1" applyAlignment="1">
      <alignment horizontal="center" wrapText="1"/>
    </xf>
    <xf numFmtId="164" fontId="0" fillId="0" borderId="20" xfId="0" applyNumberFormat="1" applyFill="1" applyBorder="1"/>
    <xf numFmtId="0" fontId="12" fillId="14" borderId="3" xfId="0" applyFont="1" applyFill="1" applyBorder="1" applyAlignment="1">
      <alignment horizontal="center" wrapText="1"/>
    </xf>
    <xf numFmtId="168" fontId="12" fillId="3" borderId="19" xfId="0" applyNumberFormat="1" applyFont="1" applyFill="1" applyBorder="1" applyAlignment="1">
      <alignment horizontal="center" wrapText="1"/>
    </xf>
    <xf numFmtId="167" fontId="6" fillId="4" borderId="13" xfId="0" applyNumberFormat="1" applyFont="1" applyFill="1" applyBorder="1" applyAlignment="1">
      <alignment horizontal="center" wrapText="1"/>
    </xf>
    <xf numFmtId="167" fontId="4" fillId="4" borderId="3" xfId="0" applyNumberFormat="1" applyFont="1" applyFill="1" applyBorder="1" applyAlignment="1">
      <alignment horizontal="center"/>
    </xf>
    <xf numFmtId="167" fontId="14" fillId="8" borderId="19" xfId="0" applyNumberFormat="1" applyFont="1" applyFill="1" applyBorder="1" applyAlignment="1">
      <alignment horizontal="center" wrapText="1"/>
    </xf>
    <xf numFmtId="167" fontId="0" fillId="10" borderId="20" xfId="0" applyNumberFormat="1" applyFill="1" applyBorder="1"/>
    <xf numFmtId="167" fontId="0" fillId="10" borderId="20" xfId="0" applyNumberFormat="1" applyFont="1" applyFill="1" applyBorder="1"/>
    <xf numFmtId="167" fontId="0" fillId="10" borderId="27" xfId="0" applyNumberFormat="1" applyFont="1" applyFill="1" applyBorder="1"/>
    <xf numFmtId="1" fontId="20" fillId="0" borderId="10" xfId="0" applyNumberFormat="1" applyFont="1" applyFill="1" applyBorder="1" applyAlignment="1">
      <alignment horizontal="center"/>
    </xf>
    <xf numFmtId="164" fontId="20" fillId="0" borderId="54" xfId="0" applyNumberFormat="1" applyFont="1" applyFill="1" applyBorder="1" applyAlignment="1">
      <alignment horizontal="center"/>
    </xf>
    <xf numFmtId="0" fontId="3" fillId="0" borderId="41" xfId="0" applyFont="1" applyBorder="1" applyAlignment="1"/>
    <xf numFmtId="167" fontId="6" fillId="3" borderId="14" xfId="0" applyNumberFormat="1" applyFont="1" applyFill="1" applyBorder="1" applyAlignment="1">
      <alignment horizontal="center" vertical="center" wrapText="1"/>
    </xf>
    <xf numFmtId="167" fontId="4" fillId="3" borderId="65" xfId="0" applyNumberFormat="1" applyFont="1" applyFill="1" applyBorder="1" applyAlignment="1">
      <alignment horizontal="center"/>
    </xf>
    <xf numFmtId="167" fontId="0" fillId="0" borderId="65" xfId="0" applyNumberFormat="1" applyFill="1" applyBorder="1"/>
    <xf numFmtId="167" fontId="0" fillId="0" borderId="66" xfId="0" applyNumberFormat="1" applyFill="1" applyBorder="1"/>
    <xf numFmtId="0" fontId="0" fillId="0" borderId="0" xfId="0" applyFill="1" applyBorder="1" applyAlignment="1">
      <alignment horizontal="center" vertical="center"/>
    </xf>
    <xf numFmtId="167" fontId="19" fillId="10" borderId="9" xfId="0" applyNumberFormat="1" applyFont="1" applyFill="1" applyBorder="1"/>
    <xf numFmtId="1" fontId="20" fillId="0" borderId="56" xfId="0" applyNumberFormat="1" applyFont="1" applyFill="1" applyBorder="1" applyAlignment="1">
      <alignment horizontal="center"/>
    </xf>
    <xf numFmtId="1" fontId="20" fillId="0" borderId="52" xfId="0" applyNumberFormat="1" applyFont="1" applyFill="1" applyBorder="1" applyAlignment="1">
      <alignment horizontal="center"/>
    </xf>
    <xf numFmtId="0" fontId="0" fillId="0" borderId="0" xfId="0" applyFill="1" applyBorder="1"/>
    <xf numFmtId="0" fontId="6" fillId="0" borderId="0" xfId="0" applyFont="1" applyFill="1" applyBorder="1" applyAlignment="1">
      <alignment horizontal="center" wrapText="1"/>
    </xf>
    <xf numFmtId="0" fontId="2" fillId="0" borderId="0" xfId="0" applyFont="1" applyFill="1" applyBorder="1"/>
    <xf numFmtId="49" fontId="0" fillId="7" borderId="0" xfId="0" applyNumberFormat="1" applyFill="1" applyAlignment="1">
      <alignment horizontal="center"/>
    </xf>
    <xf numFmtId="167" fontId="0" fillId="0" borderId="1" xfId="0" applyNumberFormat="1" applyFill="1" applyBorder="1"/>
    <xf numFmtId="167" fontId="0" fillId="7" borderId="0" xfId="0" applyNumberFormat="1" applyFill="1" applyAlignment="1">
      <alignment horizontal="center"/>
    </xf>
    <xf numFmtId="167" fontId="0" fillId="0" borderId="0" xfId="0" applyNumberFormat="1" applyAlignment="1">
      <alignment horizontal="center"/>
    </xf>
    <xf numFmtId="167" fontId="0" fillId="0" borderId="30" xfId="0" applyNumberFormat="1" applyFont="1" applyFill="1" applyBorder="1"/>
    <xf numFmtId="167" fontId="0" fillId="0" borderId="26" xfId="0" applyNumberFormat="1" applyFont="1" applyFill="1" applyBorder="1"/>
    <xf numFmtId="167" fontId="0" fillId="0" borderId="26" xfId="0" applyNumberFormat="1" applyFill="1" applyBorder="1"/>
    <xf numFmtId="0" fontId="7" fillId="8" borderId="0" xfId="0" applyFont="1" applyFill="1" applyBorder="1" applyAlignment="1">
      <alignment vertical="top"/>
    </xf>
    <xf numFmtId="0" fontId="0" fillId="8" borderId="49" xfId="0" applyFill="1" applyBorder="1" applyAlignment="1">
      <alignment vertical="top"/>
    </xf>
    <xf numFmtId="0" fontId="4" fillId="8" borderId="2" xfId="0" applyFont="1" applyFill="1" applyBorder="1" applyAlignment="1">
      <alignment horizontal="right" vertical="top"/>
    </xf>
    <xf numFmtId="0" fontId="15" fillId="8" borderId="0" xfId="0" applyFont="1" applyFill="1" applyAlignment="1">
      <alignment vertical="top"/>
    </xf>
    <xf numFmtId="0" fontId="10" fillId="8" borderId="0" xfId="0" applyFont="1" applyFill="1" applyAlignment="1">
      <alignment vertical="top"/>
    </xf>
    <xf numFmtId="0" fontId="0" fillId="8" borderId="0" xfId="0" applyFill="1" applyAlignment="1">
      <alignment vertical="top"/>
    </xf>
    <xf numFmtId="167" fontId="9" fillId="0" borderId="0" xfId="0" applyNumberFormat="1" applyFont="1" applyAlignment="1">
      <alignment vertical="center"/>
    </xf>
    <xf numFmtId="167" fontId="0" fillId="0" borderId="0" xfId="0" applyNumberFormat="1" applyFont="1" applyAlignment="1">
      <alignment horizontal="center"/>
    </xf>
    <xf numFmtId="167" fontId="0" fillId="0" borderId="55" xfId="0" applyNumberFormat="1" applyFont="1" applyFill="1" applyBorder="1"/>
    <xf numFmtId="167" fontId="0" fillId="0" borderId="64" xfId="0" applyNumberFormat="1" applyFill="1" applyBorder="1"/>
    <xf numFmtId="167" fontId="0" fillId="0" borderId="21" xfId="0" applyNumberFormat="1" applyFill="1" applyBorder="1"/>
    <xf numFmtId="2" fontId="0" fillId="0" borderId="1" xfId="0" applyNumberFormat="1" applyFill="1" applyBorder="1"/>
    <xf numFmtId="167" fontId="0" fillId="0" borderId="0" xfId="0" applyNumberFormat="1" applyAlignment="1"/>
    <xf numFmtId="167" fontId="0" fillId="0" borderId="0" xfId="0" applyNumberFormat="1" applyFill="1" applyAlignment="1"/>
    <xf numFmtId="167" fontId="0" fillId="8" borderId="0" xfId="0" applyNumberFormat="1" applyFill="1" applyAlignment="1"/>
    <xf numFmtId="9" fontId="10" fillId="2" borderId="4" xfId="1" applyNumberFormat="1" applyFont="1" applyFill="1" applyBorder="1"/>
    <xf numFmtId="0" fontId="6" fillId="0" borderId="2" xfId="0" applyFont="1" applyBorder="1" applyAlignment="1">
      <alignment horizontal="center" vertical="center" wrapText="1"/>
    </xf>
    <xf numFmtId="0" fontId="6" fillId="0" borderId="18" xfId="0" applyFont="1" applyFill="1" applyBorder="1" applyAlignment="1">
      <alignment horizontal="left" vertical="center" wrapText="1"/>
    </xf>
    <xf numFmtId="0" fontId="6" fillId="0" borderId="59" xfId="0" applyFont="1" applyFill="1" applyBorder="1" applyAlignment="1">
      <alignment horizontal="left" vertical="center" wrapText="1"/>
    </xf>
    <xf numFmtId="0" fontId="6" fillId="0" borderId="48" xfId="0" applyFont="1" applyFill="1" applyBorder="1" applyAlignment="1">
      <alignment horizontal="left" vertical="center" wrapText="1"/>
    </xf>
    <xf numFmtId="0" fontId="6" fillId="0" borderId="28"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8" borderId="18" xfId="0" applyFont="1" applyFill="1" applyBorder="1" applyAlignment="1">
      <alignment horizontal="center" vertical="center" wrapText="1"/>
    </xf>
    <xf numFmtId="0" fontId="25" fillId="0" borderId="21" xfId="0" applyFont="1" applyBorder="1" applyAlignment="1">
      <alignment horizontal="center"/>
    </xf>
    <xf numFmtId="4" fontId="0" fillId="7" borderId="0" xfId="0" applyNumberFormat="1" applyFill="1"/>
    <xf numFmtId="167" fontId="0" fillId="0" borderId="1" xfId="0" applyNumberFormat="1" applyBorder="1"/>
    <xf numFmtId="165" fontId="0" fillId="0" borderId="53" xfId="0" applyNumberFormat="1" applyBorder="1"/>
    <xf numFmtId="164" fontId="20" fillId="0" borderId="53" xfId="0" applyNumberFormat="1" applyFont="1" applyFill="1" applyBorder="1" applyAlignment="1">
      <alignment horizontal="center"/>
    </xf>
    <xf numFmtId="166" fontId="0" fillId="2" borderId="10" xfId="1" applyNumberFormat="1" applyFont="1" applyFill="1" applyBorder="1"/>
    <xf numFmtId="164" fontId="0" fillId="2" borderId="51" xfId="0" applyNumberFormat="1" applyFill="1" applyBorder="1"/>
    <xf numFmtId="1" fontId="17" fillId="0" borderId="24" xfId="0" applyNumberFormat="1" applyFont="1" applyFill="1" applyBorder="1"/>
    <xf numFmtId="9" fontId="0" fillId="2" borderId="10" xfId="1" applyNumberFormat="1" applyFont="1" applyFill="1" applyBorder="1"/>
    <xf numFmtId="165" fontId="0" fillId="0" borderId="19" xfId="0" applyNumberFormat="1" applyBorder="1"/>
    <xf numFmtId="164" fontId="0" fillId="0" borderId="19" xfId="0" applyNumberFormat="1" applyFill="1" applyBorder="1"/>
    <xf numFmtId="170" fontId="0" fillId="15" borderId="1" xfId="0" applyNumberFormat="1" applyFill="1" applyBorder="1"/>
    <xf numFmtId="170" fontId="0" fillId="15" borderId="57" xfId="0" applyNumberFormat="1" applyFill="1" applyBorder="1"/>
    <xf numFmtId="170" fontId="0" fillId="15" borderId="24" xfId="0" applyNumberFormat="1" applyFill="1" applyBorder="1"/>
    <xf numFmtId="167" fontId="0" fillId="0" borderId="67" xfId="0" applyNumberFormat="1" applyFont="1" applyFill="1" applyBorder="1"/>
    <xf numFmtId="167" fontId="0" fillId="0" borderId="52" xfId="0" applyNumberFormat="1" applyFont="1" applyFill="1" applyBorder="1"/>
    <xf numFmtId="167" fontId="0" fillId="10" borderId="10" xfId="0" applyNumberFormat="1" applyFont="1" applyFill="1" applyBorder="1"/>
    <xf numFmtId="167" fontId="0" fillId="0" borderId="69" xfId="0" applyNumberFormat="1" applyFont="1" applyFill="1" applyBorder="1"/>
    <xf numFmtId="167" fontId="0" fillId="0" borderId="60" xfId="0" applyNumberFormat="1" applyFont="1" applyFill="1" applyBorder="1"/>
    <xf numFmtId="167" fontId="0" fillId="2" borderId="36" xfId="0" applyNumberFormat="1" applyFont="1" applyFill="1" applyBorder="1"/>
    <xf numFmtId="167" fontId="0" fillId="0" borderId="45" xfId="0" applyNumberFormat="1" applyFont="1" applyFill="1" applyBorder="1"/>
    <xf numFmtId="167" fontId="0" fillId="0" borderId="31" xfId="0" applyNumberFormat="1" applyFont="1" applyFill="1" applyBorder="1"/>
    <xf numFmtId="167" fontId="0" fillId="2" borderId="37" xfId="0" applyNumberFormat="1" applyFont="1" applyFill="1" applyBorder="1"/>
    <xf numFmtId="167" fontId="0" fillId="2" borderId="10" xfId="0" applyNumberFormat="1" applyFont="1" applyFill="1" applyBorder="1"/>
    <xf numFmtId="167" fontId="0" fillId="0" borderId="23" xfId="0" applyNumberFormat="1" applyFont="1" applyFill="1" applyBorder="1"/>
    <xf numFmtId="167" fontId="0" fillId="0" borderId="9" xfId="0" applyNumberFormat="1" applyFont="1" applyFill="1" applyBorder="1"/>
    <xf numFmtId="167" fontId="0" fillId="0" borderId="13" xfId="0" applyNumberFormat="1" applyFont="1" applyFill="1" applyBorder="1"/>
    <xf numFmtId="167" fontId="0" fillId="2" borderId="14" xfId="0" applyNumberFormat="1" applyFont="1" applyFill="1" applyBorder="1"/>
    <xf numFmtId="167" fontId="0" fillId="2" borderId="61" xfId="0" applyNumberFormat="1" applyFont="1" applyFill="1" applyBorder="1"/>
    <xf numFmtId="167" fontId="0" fillId="0" borderId="57" xfId="0" applyNumberFormat="1" applyFont="1" applyFill="1" applyBorder="1"/>
    <xf numFmtId="167" fontId="0" fillId="0" borderId="66" xfId="0" applyNumberFormat="1" applyFont="1" applyFill="1" applyBorder="1"/>
    <xf numFmtId="167" fontId="0" fillId="0" borderId="56" xfId="0" applyNumberFormat="1" applyFont="1" applyFill="1" applyBorder="1"/>
    <xf numFmtId="4" fontId="0" fillId="0" borderId="0" xfId="0" applyNumberFormat="1" applyFont="1"/>
    <xf numFmtId="167" fontId="0" fillId="0" borderId="0" xfId="0" applyNumberFormat="1" applyFont="1"/>
    <xf numFmtId="4" fontId="0" fillId="0" borderId="0" xfId="0" applyNumberFormat="1" applyFont="1" applyAlignment="1">
      <alignment horizontal="center"/>
    </xf>
    <xf numFmtId="167" fontId="0" fillId="8" borderId="0" xfId="0" applyNumberFormat="1" applyFont="1" applyFill="1"/>
    <xf numFmtId="0" fontId="0" fillId="0" borderId="0" xfId="0" applyFont="1"/>
    <xf numFmtId="168" fontId="0" fillId="0" borderId="0" xfId="0" applyNumberFormat="1" applyFont="1"/>
    <xf numFmtId="168" fontId="9" fillId="0" borderId="0" xfId="0" applyNumberFormat="1" applyFont="1"/>
    <xf numFmtId="1" fontId="0" fillId="0" borderId="0" xfId="0" applyNumberFormat="1" applyFont="1"/>
    <xf numFmtId="0" fontId="0" fillId="0" borderId="0" xfId="0" applyFont="1" applyFill="1" applyBorder="1"/>
    <xf numFmtId="168" fontId="9" fillId="3" borderId="0" xfId="0" applyNumberFormat="1" applyFont="1" applyFill="1"/>
    <xf numFmtId="167" fontId="0" fillId="0" borderId="0" xfId="0" applyNumberFormat="1" applyFont="1" applyAlignment="1">
      <alignment vertical="center"/>
    </xf>
    <xf numFmtId="0" fontId="0" fillId="0" borderId="0" xfId="0" applyFont="1" applyAlignment="1">
      <alignment vertical="center"/>
    </xf>
    <xf numFmtId="165" fontId="0" fillId="0" borderId="0" xfId="0" applyNumberFormat="1" applyFont="1" applyAlignment="1">
      <alignment horizontal="center"/>
    </xf>
    <xf numFmtId="0" fontId="0" fillId="0" borderId="0" xfId="0" applyFont="1" applyAlignment="1">
      <alignment horizontal="center"/>
    </xf>
    <xf numFmtId="170" fontId="0" fillId="15" borderId="23" xfId="0" applyNumberFormat="1" applyFill="1" applyBorder="1"/>
    <xf numFmtId="170" fontId="0" fillId="0" borderId="0" xfId="0" applyNumberFormat="1" applyFont="1"/>
    <xf numFmtId="165" fontId="0" fillId="8" borderId="54" xfId="0" applyNumberFormat="1" applyFill="1" applyBorder="1"/>
    <xf numFmtId="167" fontId="10" fillId="8" borderId="57" xfId="0" applyNumberFormat="1" applyFont="1" applyFill="1" applyBorder="1"/>
    <xf numFmtId="167" fontId="10" fillId="8" borderId="55" xfId="0" applyNumberFormat="1" applyFont="1" applyFill="1" applyBorder="1"/>
    <xf numFmtId="166" fontId="0" fillId="2" borderId="37" xfId="1" applyNumberFormat="1" applyFont="1" applyFill="1" applyBorder="1"/>
    <xf numFmtId="170" fontId="0" fillId="15" borderId="1" xfId="0" applyNumberFormat="1" applyFill="1" applyBorder="1" applyAlignment="1"/>
    <xf numFmtId="167" fontId="0" fillId="15" borderId="3" xfId="0" applyNumberFormat="1" applyFill="1" applyBorder="1" applyAlignment="1">
      <alignment horizontal="center"/>
    </xf>
    <xf numFmtId="170" fontId="0" fillId="15" borderId="24" xfId="0" applyNumberFormat="1" applyFill="1" applyBorder="1" applyAlignment="1"/>
    <xf numFmtId="1" fontId="0" fillId="0" borderId="56" xfId="0" applyNumberFormat="1" applyFont="1" applyFill="1" applyBorder="1" applyAlignment="1">
      <alignment horizontal="center"/>
    </xf>
    <xf numFmtId="170" fontId="0" fillId="0" borderId="70" xfId="0" applyNumberFormat="1" applyFont="1" applyFill="1" applyBorder="1"/>
    <xf numFmtId="170" fontId="0" fillId="15" borderId="1" xfId="0" applyNumberFormat="1" applyFont="1" applyFill="1" applyBorder="1"/>
    <xf numFmtId="167" fontId="0" fillId="0" borderId="70" xfId="0" applyNumberFormat="1" applyFont="1" applyFill="1" applyBorder="1"/>
    <xf numFmtId="167" fontId="0" fillId="0" borderId="62" xfId="0" applyNumberFormat="1" applyFont="1" applyFill="1" applyBorder="1"/>
    <xf numFmtId="1" fontId="0" fillId="0" borderId="52" xfId="0" applyNumberFormat="1" applyFont="1" applyFill="1" applyBorder="1" applyAlignment="1">
      <alignment horizontal="center"/>
    </xf>
    <xf numFmtId="167" fontId="0" fillId="2" borderId="7" xfId="0" applyNumberFormat="1" applyFont="1" applyFill="1" applyBorder="1"/>
    <xf numFmtId="170" fontId="0" fillId="15" borderId="24" xfId="0" applyNumberFormat="1" applyFont="1" applyFill="1" applyBorder="1"/>
    <xf numFmtId="0" fontId="0" fillId="12" borderId="9" xfId="0" applyFill="1" applyBorder="1"/>
    <xf numFmtId="4" fontId="0" fillId="0" borderId="0" xfId="0" applyNumberFormat="1" applyFont="1" applyFill="1" applyAlignment="1">
      <alignment horizontal="center" vertical="top"/>
    </xf>
    <xf numFmtId="0" fontId="31" fillId="0" borderId="41" xfId="0" applyFont="1" applyBorder="1" applyAlignment="1"/>
    <xf numFmtId="166" fontId="0" fillId="2" borderId="47" xfId="1" applyNumberFormat="1" applyFont="1" applyFill="1" applyBorder="1"/>
    <xf numFmtId="1" fontId="10" fillId="10" borderId="3" xfId="0" applyNumberFormat="1" applyFont="1" applyFill="1" applyBorder="1" applyAlignment="1">
      <alignment horizontal="right"/>
    </xf>
    <xf numFmtId="1" fontId="10" fillId="2" borderId="2" xfId="0" applyNumberFormat="1" applyFont="1" applyFill="1" applyBorder="1" applyAlignment="1">
      <alignment horizontal="right"/>
    </xf>
    <xf numFmtId="1" fontId="10" fillId="2" borderId="4" xfId="0" applyNumberFormat="1" applyFont="1" applyFill="1" applyBorder="1" applyAlignment="1">
      <alignment horizontal="right"/>
    </xf>
    <xf numFmtId="1" fontId="10" fillId="10" borderId="64" xfId="0" applyNumberFormat="1" applyFont="1" applyFill="1" applyBorder="1" applyAlignment="1">
      <alignment horizontal="right"/>
    </xf>
    <xf numFmtId="1" fontId="10" fillId="10" borderId="59" xfId="0" applyNumberFormat="1" applyFont="1" applyFill="1" applyBorder="1" applyAlignment="1">
      <alignment horizontal="right"/>
    </xf>
    <xf numFmtId="1" fontId="10" fillId="10" borderId="61" xfId="0" applyNumberFormat="1" applyFont="1" applyFill="1" applyBorder="1" applyAlignment="1">
      <alignment horizontal="right"/>
    </xf>
    <xf numFmtId="1" fontId="10" fillId="10" borderId="68" xfId="0" applyNumberFormat="1" applyFont="1" applyFill="1" applyBorder="1" applyAlignment="1">
      <alignment horizontal="right"/>
    </xf>
    <xf numFmtId="1" fontId="10" fillId="10" borderId="28" xfId="0" applyNumberFormat="1" applyFont="1" applyFill="1" applyBorder="1" applyAlignment="1">
      <alignment horizontal="right"/>
    </xf>
    <xf numFmtId="1" fontId="10" fillId="10" borderId="10" xfId="0" applyNumberFormat="1" applyFont="1" applyFill="1" applyBorder="1" applyAlignment="1">
      <alignment horizontal="right"/>
    </xf>
    <xf numFmtId="1" fontId="10" fillId="10" borderId="13" xfId="0" applyNumberFormat="1" applyFont="1" applyFill="1" applyBorder="1" applyAlignment="1">
      <alignment horizontal="right"/>
    </xf>
    <xf numFmtId="1" fontId="10" fillId="2" borderId="48" xfId="0" applyNumberFormat="1" applyFont="1" applyFill="1" applyBorder="1" applyAlignment="1">
      <alignment horizontal="right"/>
    </xf>
    <xf numFmtId="1" fontId="10" fillId="2" borderId="14" xfId="0" applyNumberFormat="1" applyFont="1" applyFill="1" applyBorder="1" applyAlignment="1">
      <alignment horizontal="right"/>
    </xf>
    <xf numFmtId="165" fontId="0" fillId="0" borderId="20" xfId="0" applyNumberFormat="1" applyFont="1" applyBorder="1"/>
    <xf numFmtId="165" fontId="0" fillId="0" borderId="54" xfId="0" applyNumberFormat="1" applyFont="1" applyBorder="1"/>
    <xf numFmtId="167" fontId="32" fillId="15" borderId="12" xfId="0" applyNumberFormat="1" applyFont="1" applyFill="1" applyBorder="1" applyAlignment="1">
      <alignment horizontal="center" vertical="center"/>
    </xf>
    <xf numFmtId="167" fontId="34" fillId="15" borderId="31" xfId="0" applyNumberFormat="1" applyFont="1" applyFill="1" applyBorder="1" applyAlignment="1">
      <alignment horizontal="center"/>
    </xf>
    <xf numFmtId="167" fontId="34" fillId="15" borderId="3" xfId="0" applyNumberFormat="1" applyFont="1" applyFill="1" applyBorder="1" applyAlignment="1">
      <alignment horizontal="center"/>
    </xf>
    <xf numFmtId="167" fontId="32" fillId="15" borderId="5" xfId="0" applyNumberFormat="1" applyFont="1" applyFill="1" applyBorder="1" applyAlignment="1">
      <alignment horizontal="center" vertical="center"/>
    </xf>
    <xf numFmtId="167" fontId="0" fillId="0" borderId="26" xfId="0" applyNumberFormat="1" applyBorder="1"/>
    <xf numFmtId="167" fontId="0" fillId="0" borderId="45" xfId="0" applyNumberFormat="1" applyBorder="1"/>
    <xf numFmtId="167" fontId="0" fillId="0" borderId="31" xfId="0" applyNumberFormat="1" applyBorder="1"/>
    <xf numFmtId="167" fontId="0" fillId="0" borderId="57" xfId="0" applyNumberFormat="1" applyBorder="1"/>
    <xf numFmtId="167" fontId="0" fillId="0" borderId="66" xfId="0" applyNumberFormat="1" applyBorder="1"/>
    <xf numFmtId="167" fontId="0" fillId="0" borderId="56" xfId="0" applyNumberFormat="1" applyBorder="1"/>
    <xf numFmtId="167" fontId="0" fillId="0" borderId="23" xfId="0" applyNumberFormat="1" applyBorder="1"/>
    <xf numFmtId="167" fontId="0" fillId="0" borderId="9" xfId="0" applyNumberFormat="1" applyBorder="1"/>
    <xf numFmtId="167" fontId="0" fillId="0" borderId="13" xfId="0" applyNumberFormat="1" applyBorder="1"/>
    <xf numFmtId="1" fontId="34" fillId="0" borderId="56" xfId="0" applyNumberFormat="1" applyFont="1" applyBorder="1" applyAlignment="1">
      <alignment horizontal="center"/>
    </xf>
    <xf numFmtId="167" fontId="34" fillId="15" borderId="3" xfId="0" applyNumberFormat="1" applyFont="1" applyFill="1" applyBorder="1" applyAlignment="1">
      <alignment horizontal="center" vertical="top"/>
    </xf>
    <xf numFmtId="167" fontId="34" fillId="15" borderId="13" xfId="0" applyNumberFormat="1" applyFont="1" applyFill="1" applyBorder="1" applyAlignment="1">
      <alignment horizontal="center"/>
    </xf>
    <xf numFmtId="167" fontId="0" fillId="0" borderId="30" xfId="0" applyNumberFormat="1" applyBorder="1"/>
    <xf numFmtId="167" fontId="0" fillId="0" borderId="55" xfId="0" applyNumberFormat="1" applyBorder="1"/>
    <xf numFmtId="167" fontId="0" fillId="0" borderId="64" xfId="0" applyNumberFormat="1" applyBorder="1"/>
    <xf numFmtId="167" fontId="0" fillId="0" borderId="24" xfId="0" applyNumberFormat="1" applyBorder="1"/>
    <xf numFmtId="167" fontId="10" fillId="8" borderId="12" xfId="0" applyNumberFormat="1" applyFont="1" applyFill="1" applyBorder="1"/>
    <xf numFmtId="167" fontId="10" fillId="8" borderId="23" xfId="0" applyNumberFormat="1" applyFont="1" applyFill="1" applyBorder="1"/>
    <xf numFmtId="166" fontId="0" fillId="10" borderId="4" xfId="1" applyNumberFormat="1" applyFont="1" applyFill="1" applyBorder="1"/>
    <xf numFmtId="166" fontId="0" fillId="2" borderId="14" xfId="1" applyNumberFormat="1" applyFont="1" applyFill="1" applyBorder="1"/>
    <xf numFmtId="169" fontId="18" fillId="0" borderId="0" xfId="0" applyNumberFormat="1" applyFont="1" applyFill="1"/>
    <xf numFmtId="169" fontId="35" fillId="9" borderId="54" xfId="0" applyNumberFormat="1" applyFont="1" applyFill="1" applyBorder="1" applyAlignment="1">
      <alignment horizontal="center"/>
    </xf>
    <xf numFmtId="169" fontId="18" fillId="9" borderId="49" xfId="0" applyNumberFormat="1" applyFont="1" applyFill="1" applyBorder="1"/>
    <xf numFmtId="169" fontId="18" fillId="9" borderId="50" xfId="0" applyNumberFormat="1" applyFont="1" applyFill="1" applyBorder="1"/>
    <xf numFmtId="169" fontId="18" fillId="0" borderId="0" xfId="0" applyNumberFormat="1" applyFont="1"/>
    <xf numFmtId="1" fontId="33" fillId="0" borderId="56" xfId="0" applyNumberFormat="1" applyFont="1" applyBorder="1" applyAlignment="1">
      <alignment horizontal="center"/>
    </xf>
    <xf numFmtId="167" fontId="0" fillId="0" borderId="65" xfId="0" applyNumberFormat="1" applyBorder="1"/>
    <xf numFmtId="167" fontId="0" fillId="0" borderId="3" xfId="0" applyNumberFormat="1" applyBorder="1"/>
    <xf numFmtId="167" fontId="0" fillId="0" borderId="12" xfId="0" applyNumberFormat="1" applyBorder="1"/>
    <xf numFmtId="167" fontId="0" fillId="0" borderId="21" xfId="0" applyNumberFormat="1" applyBorder="1"/>
    <xf numFmtId="167" fontId="0" fillId="0" borderId="2" xfId="0" applyNumberFormat="1" applyBorder="1"/>
    <xf numFmtId="167" fontId="0" fillId="0" borderId="59" xfId="0" applyNumberFormat="1" applyBorder="1"/>
    <xf numFmtId="167" fontId="0" fillId="0" borderId="51" xfId="0" applyNumberFormat="1" applyBorder="1"/>
    <xf numFmtId="167" fontId="0" fillId="0" borderId="34" xfId="0" applyNumberFormat="1" applyBorder="1"/>
    <xf numFmtId="167" fontId="0" fillId="0" borderId="35" xfId="0" applyNumberFormat="1" applyBorder="1"/>
    <xf numFmtId="167" fontId="10" fillId="0" borderId="51" xfId="0" applyNumberFormat="1" applyFont="1" applyBorder="1"/>
    <xf numFmtId="167" fontId="10" fillId="0" borderId="24" xfId="0" applyNumberFormat="1" applyFont="1" applyBorder="1"/>
    <xf numFmtId="167" fontId="10" fillId="0" borderId="12" xfId="0" applyNumberFormat="1" applyFont="1" applyBorder="1"/>
    <xf numFmtId="167" fontId="10" fillId="0" borderId="23" xfId="0" applyNumberFormat="1" applyFont="1" applyBorder="1"/>
    <xf numFmtId="167" fontId="10" fillId="0" borderId="11" xfId="0" applyNumberFormat="1" applyFont="1" applyBorder="1"/>
    <xf numFmtId="167" fontId="10" fillId="0" borderId="8" xfId="0" applyNumberFormat="1" applyFont="1" applyBorder="1"/>
    <xf numFmtId="167" fontId="10" fillId="0" borderId="55" xfId="0" applyNumberFormat="1" applyFont="1" applyBorder="1"/>
    <xf numFmtId="167" fontId="10" fillId="0" borderId="57" xfId="0" applyNumberFormat="1" applyFont="1" applyBorder="1"/>
    <xf numFmtId="167" fontId="10" fillId="0" borderId="30" xfId="0" applyNumberFormat="1" applyFont="1" applyBorder="1"/>
    <xf numFmtId="167" fontId="10" fillId="0" borderId="26" xfId="0" applyNumberFormat="1" applyFont="1" applyBorder="1"/>
    <xf numFmtId="0" fontId="3" fillId="0" borderId="58" xfId="0" applyFont="1" applyBorder="1" applyAlignment="1">
      <alignment horizontal="center"/>
    </xf>
    <xf numFmtId="167" fontId="18" fillId="0" borderId="0" xfId="0" applyNumberFormat="1" applyFont="1" applyFill="1"/>
    <xf numFmtId="167" fontId="3" fillId="0" borderId="52" xfId="0" applyNumberFormat="1" applyFont="1" applyBorder="1" applyAlignment="1">
      <alignment horizontal="center"/>
    </xf>
    <xf numFmtId="167" fontId="11" fillId="13" borderId="19" xfId="0" applyNumberFormat="1" applyFont="1" applyFill="1" applyBorder="1" applyAlignment="1">
      <alignment horizontal="center" wrapText="1"/>
    </xf>
    <xf numFmtId="167" fontId="8" fillId="13" borderId="20" xfId="0" applyNumberFormat="1" applyFont="1" applyFill="1" applyBorder="1" applyAlignment="1">
      <alignment horizontal="center"/>
    </xf>
    <xf numFmtId="167" fontId="9" fillId="13" borderId="20" xfId="0" applyNumberFormat="1" applyFont="1" applyFill="1" applyBorder="1" applyAlignment="1">
      <alignment horizontal="center"/>
    </xf>
    <xf numFmtId="167" fontId="9" fillId="13" borderId="54" xfId="0" applyNumberFormat="1" applyFont="1" applyFill="1" applyBorder="1" applyAlignment="1">
      <alignment horizontal="center"/>
    </xf>
    <xf numFmtId="167" fontId="9" fillId="13" borderId="53" xfId="0" applyNumberFormat="1" applyFont="1" applyFill="1" applyBorder="1" applyAlignment="1">
      <alignment horizontal="center"/>
    </xf>
    <xf numFmtId="167" fontId="9" fillId="13" borderId="19" xfId="0" applyNumberFormat="1" applyFont="1" applyFill="1" applyBorder="1" applyAlignment="1">
      <alignment horizontal="center"/>
    </xf>
    <xf numFmtId="168" fontId="0" fillId="16" borderId="0" xfId="0" applyNumberFormat="1" applyFill="1"/>
    <xf numFmtId="170" fontId="9" fillId="0" borderId="0" xfId="0" applyNumberFormat="1" applyFont="1" applyAlignment="1">
      <alignment vertical="center"/>
    </xf>
    <xf numFmtId="170" fontId="0" fillId="0" borderId="0" xfId="0" applyNumberFormat="1" applyFont="1" applyAlignment="1">
      <alignment vertical="center"/>
    </xf>
    <xf numFmtId="170" fontId="0" fillId="7" borderId="0" xfId="0" applyNumberFormat="1" applyFill="1" applyBorder="1"/>
    <xf numFmtId="170" fontId="0" fillId="0" borderId="63" xfId="0" applyNumberFormat="1" applyFill="1" applyBorder="1"/>
    <xf numFmtId="170" fontId="0" fillId="0" borderId="0" xfId="0" applyNumberFormat="1" applyFont="1" applyFill="1" applyBorder="1"/>
    <xf numFmtId="170" fontId="0" fillId="0" borderId="0" xfId="0" applyNumberFormat="1" applyFill="1" applyBorder="1"/>
    <xf numFmtId="168" fontId="9" fillId="3" borderId="2" xfId="0" applyNumberFormat="1" applyFont="1" applyFill="1" applyBorder="1"/>
    <xf numFmtId="168" fontId="9" fillId="3" borderId="59" xfId="0" applyNumberFormat="1" applyFont="1" applyFill="1" applyBorder="1"/>
    <xf numFmtId="168" fontId="9" fillId="3" borderId="28" xfId="0" applyNumberFormat="1" applyFont="1" applyFill="1" applyBorder="1"/>
    <xf numFmtId="168" fontId="9" fillId="3" borderId="48" xfId="0" applyNumberFormat="1" applyFont="1" applyFill="1" applyBorder="1"/>
    <xf numFmtId="0" fontId="6" fillId="0" borderId="14" xfId="0" applyFont="1" applyBorder="1" applyAlignment="1">
      <alignment horizontal="center" vertical="center" wrapText="1"/>
    </xf>
    <xf numFmtId="0" fontId="0" fillId="0" borderId="72" xfId="0" applyFill="1" applyBorder="1"/>
    <xf numFmtId="167" fontId="13" fillId="3" borderId="22" xfId="0" applyNumberFormat="1" applyFont="1" applyFill="1" applyBorder="1" applyAlignment="1">
      <alignment horizontal="center" wrapText="1"/>
    </xf>
    <xf numFmtId="167" fontId="4" fillId="3" borderId="21" xfId="0" applyNumberFormat="1" applyFont="1" applyFill="1" applyBorder="1" applyAlignment="1">
      <alignment horizontal="center"/>
    </xf>
    <xf numFmtId="167" fontId="0" fillId="11" borderId="21" xfId="0" applyNumberFormat="1" applyFont="1" applyFill="1" applyBorder="1" applyAlignment="1">
      <alignment horizontal="center"/>
    </xf>
    <xf numFmtId="167" fontId="0" fillId="0" borderId="64" xfId="0" applyNumberFormat="1" applyFont="1" applyFill="1" applyBorder="1" applyAlignment="1">
      <alignment horizontal="center"/>
    </xf>
    <xf numFmtId="167" fontId="32" fillId="11" borderId="74" xfId="0" applyNumberFormat="1" applyFont="1" applyFill="1" applyBorder="1" applyAlignment="1">
      <alignment horizontal="center"/>
    </xf>
    <xf numFmtId="167" fontId="0" fillId="0" borderId="75" xfId="0" applyNumberFormat="1" applyBorder="1" applyAlignment="1">
      <alignment horizontal="center"/>
    </xf>
    <xf numFmtId="167" fontId="0" fillId="0" borderId="68" xfId="0" applyNumberFormat="1" applyFont="1" applyFill="1" applyBorder="1" applyAlignment="1">
      <alignment horizontal="center"/>
    </xf>
    <xf numFmtId="167" fontId="0" fillId="11" borderId="22" xfId="0" applyNumberFormat="1" applyFont="1" applyFill="1" applyBorder="1" applyAlignment="1">
      <alignment horizontal="center"/>
    </xf>
    <xf numFmtId="167" fontId="0" fillId="0" borderId="75" xfId="0" applyNumberFormat="1" applyFont="1" applyBorder="1" applyAlignment="1">
      <alignment horizontal="center"/>
    </xf>
    <xf numFmtId="170" fontId="0" fillId="0" borderId="61" xfId="0" applyNumberFormat="1" applyFill="1" applyBorder="1"/>
    <xf numFmtId="170" fontId="0" fillId="0" borderId="10" xfId="0" applyNumberFormat="1" applyFill="1" applyBorder="1"/>
    <xf numFmtId="170" fontId="28" fillId="0" borderId="61" xfId="0" applyNumberFormat="1" applyFont="1" applyFill="1" applyBorder="1"/>
    <xf numFmtId="170" fontId="28" fillId="0" borderId="10" xfId="0" applyNumberFormat="1" applyFont="1" applyFill="1" applyBorder="1"/>
    <xf numFmtId="167" fontId="24" fillId="3" borderId="22" xfId="0" applyNumberFormat="1" applyFont="1" applyFill="1" applyBorder="1" applyAlignment="1">
      <alignment horizontal="center" wrapText="1"/>
    </xf>
    <xf numFmtId="167" fontId="32" fillId="11" borderId="21" xfId="0" applyNumberFormat="1" applyFont="1" applyFill="1" applyBorder="1" applyAlignment="1">
      <alignment horizontal="center" vertical="center"/>
    </xf>
    <xf numFmtId="167" fontId="32" fillId="11" borderId="22" xfId="0" applyNumberFormat="1" applyFont="1" applyFill="1" applyBorder="1" applyAlignment="1">
      <alignment horizontal="center" vertical="center"/>
    </xf>
    <xf numFmtId="0" fontId="12" fillId="0" borderId="5" xfId="0" applyFont="1" applyBorder="1" applyAlignment="1">
      <alignment horizontal="center" wrapText="1"/>
    </xf>
    <xf numFmtId="4" fontId="0" fillId="0" borderId="0" xfId="0" applyNumberFormat="1" applyFill="1" applyBorder="1"/>
    <xf numFmtId="170" fontId="0" fillId="11" borderId="37" xfId="0" applyNumberFormat="1" applyFill="1" applyBorder="1"/>
    <xf numFmtId="170" fontId="0" fillId="11" borderId="14" xfId="0" applyNumberFormat="1" applyFill="1" applyBorder="1"/>
    <xf numFmtId="170" fontId="0" fillId="11" borderId="4" xfId="0" applyNumberFormat="1" applyFill="1" applyBorder="1"/>
    <xf numFmtId="170" fontId="0" fillId="11" borderId="4" xfId="0" applyNumberFormat="1" applyFont="1" applyFill="1" applyBorder="1"/>
    <xf numFmtId="170" fontId="28" fillId="11" borderId="37" xfId="0" applyNumberFormat="1" applyFont="1" applyFill="1" applyBorder="1"/>
    <xf numFmtId="170" fontId="28" fillId="11" borderId="14" xfId="0" applyNumberFormat="1" applyFont="1" applyFill="1" applyBorder="1"/>
    <xf numFmtId="170" fontId="2" fillId="0" borderId="36" xfId="0" applyNumberFormat="1" applyFont="1" applyBorder="1"/>
    <xf numFmtId="49" fontId="0" fillId="16" borderId="0" xfId="0" applyNumberFormat="1" applyFill="1" applyAlignment="1">
      <alignment horizontal="left"/>
    </xf>
    <xf numFmtId="167" fontId="0" fillId="11" borderId="12" xfId="0" applyNumberFormat="1" applyFont="1" applyFill="1" applyBorder="1" applyAlignment="1">
      <alignment horizontal="center"/>
    </xf>
    <xf numFmtId="168" fontId="12" fillId="16" borderId="1" xfId="0" applyNumberFormat="1" applyFont="1" applyFill="1" applyBorder="1" applyAlignment="1">
      <alignment horizontal="center" vertical="center" wrapText="1"/>
    </xf>
    <xf numFmtId="168" fontId="6" fillId="16" borderId="2" xfId="0" applyNumberFormat="1" applyFont="1" applyFill="1" applyBorder="1" applyAlignment="1">
      <alignment horizontal="center" vertical="center" wrapText="1"/>
    </xf>
    <xf numFmtId="168" fontId="6" fillId="16" borderId="1" xfId="0" applyNumberFormat="1" applyFont="1" applyFill="1" applyBorder="1" applyAlignment="1">
      <alignment horizontal="center" vertical="center" wrapText="1"/>
    </xf>
    <xf numFmtId="168" fontId="9" fillId="3" borderId="18" xfId="0" applyNumberFormat="1" applyFont="1" applyFill="1" applyBorder="1"/>
    <xf numFmtId="168" fontId="8" fillId="3" borderId="61" xfId="0" applyNumberFormat="1" applyFont="1" applyFill="1" applyBorder="1" applyAlignment="1">
      <alignment horizontal="center"/>
    </xf>
    <xf numFmtId="4" fontId="2" fillId="0" borderId="64" xfId="0" applyNumberFormat="1" applyFont="1" applyFill="1" applyBorder="1"/>
    <xf numFmtId="4" fontId="0" fillId="0" borderId="37" xfId="0" applyNumberFormat="1" applyFill="1" applyBorder="1"/>
    <xf numFmtId="4" fontId="0" fillId="0" borderId="61" xfId="0" applyNumberFormat="1" applyFill="1" applyBorder="1"/>
    <xf numFmtId="4" fontId="0" fillId="0" borderId="4" xfId="0" applyNumberFormat="1" applyFill="1" applyBorder="1"/>
    <xf numFmtId="4" fontId="28" fillId="0" borderId="61" xfId="0" applyNumberFormat="1" applyFont="1" applyFill="1" applyBorder="1"/>
    <xf numFmtId="4" fontId="28" fillId="0" borderId="37" xfId="0" applyNumberFormat="1" applyFont="1" applyFill="1" applyBorder="1"/>
    <xf numFmtId="4" fontId="28" fillId="0" borderId="10" xfId="0" applyNumberFormat="1" applyFont="1" applyFill="1" applyBorder="1"/>
    <xf numFmtId="4" fontId="28" fillId="0" borderId="14" xfId="0" applyNumberFormat="1" applyFont="1" applyFill="1" applyBorder="1"/>
    <xf numFmtId="4" fontId="0" fillId="0" borderId="0" xfId="0" applyNumberFormat="1" applyFont="1" applyFill="1" applyBorder="1"/>
    <xf numFmtId="4" fontId="6" fillId="0" borderId="42" xfId="0" applyNumberFormat="1" applyFont="1" applyBorder="1" applyAlignment="1">
      <alignment horizontal="center" wrapText="1"/>
    </xf>
    <xf numFmtId="167" fontId="4" fillId="0" borderId="2" xfId="0" applyNumberFormat="1" applyFont="1" applyBorder="1" applyAlignment="1">
      <alignment horizontal="center"/>
    </xf>
    <xf numFmtId="170" fontId="0" fillId="11" borderId="2" xfId="0" applyNumberFormat="1" applyFont="1" applyFill="1" applyBorder="1" applyAlignment="1">
      <alignment horizontal="center"/>
    </xf>
    <xf numFmtId="170" fontId="0" fillId="0" borderId="59" xfId="0" applyNumberFormat="1" applyFont="1" applyFill="1" applyBorder="1" applyAlignment="1">
      <alignment horizontal="center"/>
    </xf>
    <xf numFmtId="170" fontId="0" fillId="0" borderId="28" xfId="0" applyNumberFormat="1" applyFont="1" applyFill="1" applyBorder="1" applyAlignment="1">
      <alignment horizontal="center"/>
    </xf>
    <xf numFmtId="170" fontId="32" fillId="11" borderId="2" xfId="0" applyNumberFormat="1" applyFont="1" applyFill="1" applyBorder="1" applyAlignment="1">
      <alignment horizontal="center" vertical="center"/>
    </xf>
    <xf numFmtId="170" fontId="0" fillId="0" borderId="29" xfId="0" applyNumberFormat="1" applyFont="1" applyBorder="1" applyAlignment="1">
      <alignment horizontal="center"/>
    </xf>
    <xf numFmtId="170" fontId="0" fillId="11" borderId="48" xfId="0" applyNumberFormat="1" applyFont="1" applyFill="1" applyBorder="1" applyAlignment="1">
      <alignment horizontal="center"/>
    </xf>
    <xf numFmtId="170" fontId="32" fillId="11" borderId="48" xfId="0" applyNumberFormat="1" applyFont="1" applyFill="1" applyBorder="1" applyAlignment="1">
      <alignment horizontal="center" vertical="center"/>
    </xf>
    <xf numFmtId="0" fontId="18" fillId="0" borderId="0" xfId="0" applyFont="1" applyFill="1"/>
    <xf numFmtId="0" fontId="10" fillId="0" borderId="41" xfId="0" applyFont="1" applyBorder="1" applyAlignment="1">
      <alignment horizontal="center"/>
    </xf>
    <xf numFmtId="0" fontId="18" fillId="0" borderId="0" xfId="0" applyNumberFormat="1" applyFont="1" applyFill="1"/>
    <xf numFmtId="167" fontId="0" fillId="8" borderId="64" xfId="0" applyNumberFormat="1" applyFont="1" applyFill="1" applyBorder="1" applyAlignment="1">
      <alignment horizontal="center"/>
    </xf>
    <xf numFmtId="170" fontId="0" fillId="8" borderId="61" xfId="0" applyNumberFormat="1" applyFill="1" applyBorder="1"/>
    <xf numFmtId="167" fontId="0" fillId="8" borderId="55" xfId="0" applyNumberFormat="1" applyFont="1" applyFill="1" applyBorder="1" applyAlignment="1">
      <alignment horizontal="center"/>
    </xf>
    <xf numFmtId="170" fontId="28" fillId="8" borderId="10" xfId="0" applyNumberFormat="1" applyFont="1" applyFill="1" applyBorder="1"/>
    <xf numFmtId="170" fontId="0" fillId="7" borderId="0" xfId="0" applyNumberFormat="1" applyFill="1"/>
    <xf numFmtId="170" fontId="3" fillId="0" borderId="41" xfId="0" applyNumberFormat="1" applyFont="1" applyBorder="1" applyAlignment="1"/>
    <xf numFmtId="170" fontId="6" fillId="3" borderId="23" xfId="0" applyNumberFormat="1" applyFont="1" applyFill="1" applyBorder="1" applyAlignment="1">
      <alignment horizontal="center" vertical="center" wrapText="1"/>
    </xf>
    <xf numFmtId="170" fontId="4" fillId="3" borderId="1" xfId="0" applyNumberFormat="1" applyFont="1" applyFill="1" applyBorder="1" applyAlignment="1">
      <alignment horizontal="center"/>
    </xf>
    <xf numFmtId="170" fontId="0" fillId="0" borderId="1" xfId="0" applyNumberFormat="1" applyBorder="1"/>
    <xf numFmtId="170" fontId="0" fillId="0" borderId="57" xfId="0" applyNumberFormat="1" applyBorder="1"/>
    <xf numFmtId="170" fontId="0" fillId="0" borderId="26" xfId="0" applyNumberFormat="1" applyBorder="1"/>
    <xf numFmtId="170" fontId="0" fillId="0" borderId="23" xfId="0" applyNumberFormat="1" applyBorder="1"/>
    <xf numFmtId="170" fontId="0" fillId="0" borderId="57" xfId="0" applyNumberFormat="1" applyFill="1" applyBorder="1"/>
    <xf numFmtId="170" fontId="0" fillId="0" borderId="1" xfId="0" applyNumberFormat="1" applyFill="1" applyBorder="1"/>
    <xf numFmtId="170" fontId="0" fillId="0" borderId="24" xfId="0" applyNumberFormat="1" applyFont="1" applyFill="1" applyBorder="1"/>
    <xf numFmtId="170" fontId="0" fillId="0" borderId="23" xfId="0" applyNumberFormat="1" applyFont="1" applyFill="1" applyBorder="1"/>
    <xf numFmtId="170" fontId="0" fillId="0" borderId="35" xfId="0" applyNumberFormat="1" applyFont="1" applyFill="1" applyBorder="1"/>
    <xf numFmtId="170" fontId="0" fillId="0" borderId="26" xfId="0" applyNumberFormat="1" applyFont="1" applyFill="1" applyBorder="1"/>
    <xf numFmtId="170" fontId="0" fillId="0" borderId="57" xfId="0" applyNumberFormat="1" applyFont="1" applyFill="1" applyBorder="1"/>
    <xf numFmtId="170" fontId="0" fillId="0" borderId="56" xfId="0" applyNumberFormat="1" applyFont="1" applyFill="1" applyBorder="1"/>
    <xf numFmtId="170" fontId="0" fillId="0" borderId="8" xfId="0" applyNumberFormat="1" applyFont="1" applyFill="1" applyBorder="1"/>
    <xf numFmtId="170" fontId="0" fillId="0" borderId="0" xfId="0" applyNumberFormat="1"/>
    <xf numFmtId="170" fontId="0" fillId="0" borderId="0" xfId="0" applyNumberFormat="1" applyAlignment="1"/>
    <xf numFmtId="167" fontId="18" fillId="8" borderId="0" xfId="0" applyNumberFormat="1" applyFont="1" applyFill="1"/>
    <xf numFmtId="167" fontId="4" fillId="0" borderId="65" xfId="0" applyNumberFormat="1" applyFont="1" applyBorder="1" applyAlignment="1">
      <alignment horizontal="center"/>
    </xf>
    <xf numFmtId="167" fontId="0" fillId="2" borderId="65" xfId="0" applyNumberFormat="1" applyFill="1" applyBorder="1"/>
    <xf numFmtId="167" fontId="0" fillId="2" borderId="66" xfId="0" applyNumberFormat="1" applyFill="1" applyBorder="1"/>
    <xf numFmtId="167" fontId="0" fillId="2" borderId="45" xfId="0" applyNumberFormat="1" applyFill="1" applyBorder="1"/>
    <xf numFmtId="167" fontId="0" fillId="10" borderId="65" xfId="0" applyNumberFormat="1" applyFill="1" applyBorder="1"/>
    <xf numFmtId="167" fontId="0" fillId="10" borderId="66" xfId="0" applyNumberFormat="1" applyFill="1" applyBorder="1"/>
    <xf numFmtId="167" fontId="0" fillId="10" borderId="67" xfId="0" applyNumberFormat="1" applyFont="1" applyFill="1" applyBorder="1"/>
    <xf numFmtId="167" fontId="0" fillId="2" borderId="9" xfId="0" applyNumberFormat="1" applyFont="1" applyFill="1" applyBorder="1"/>
    <xf numFmtId="167" fontId="0" fillId="2" borderId="69" xfId="0" applyNumberFormat="1" applyFont="1" applyFill="1" applyBorder="1"/>
    <xf numFmtId="167" fontId="0" fillId="2" borderId="45" xfId="0" applyNumberFormat="1" applyFont="1" applyFill="1" applyBorder="1"/>
    <xf numFmtId="167" fontId="0" fillId="2" borderId="67" xfId="0" applyNumberFormat="1" applyFont="1" applyFill="1" applyBorder="1"/>
    <xf numFmtId="167" fontId="0" fillId="2" borderId="66" xfId="0" applyNumberFormat="1" applyFont="1" applyFill="1" applyBorder="1"/>
    <xf numFmtId="167" fontId="0" fillId="2" borderId="70" xfId="0" applyNumberFormat="1" applyFont="1" applyFill="1" applyBorder="1"/>
    <xf numFmtId="167" fontId="14" fillId="0" borderId="9" xfId="0" applyNumberFormat="1" applyFont="1" applyBorder="1" applyAlignment="1">
      <alignment horizontal="center" vertical="center" wrapText="1"/>
    </xf>
    <xf numFmtId="170" fontId="2" fillId="0" borderId="71" xfId="0" applyNumberFormat="1" applyFont="1" applyBorder="1" applyAlignment="1">
      <alignment horizontal="center" wrapText="1"/>
    </xf>
    <xf numFmtId="0" fontId="36" fillId="7" borderId="41" xfId="0" applyFont="1" applyFill="1" applyBorder="1" applyAlignment="1">
      <alignment wrapText="1"/>
    </xf>
    <xf numFmtId="167" fontId="6" fillId="3" borderId="23" xfId="0" applyNumberFormat="1" applyFont="1" applyFill="1" applyBorder="1" applyAlignment="1">
      <alignment horizontal="center" vertical="center" wrapText="1"/>
    </xf>
    <xf numFmtId="167" fontId="4" fillId="3" borderId="1" xfId="0" applyNumberFormat="1" applyFont="1" applyFill="1" applyBorder="1" applyAlignment="1">
      <alignment horizontal="center"/>
    </xf>
    <xf numFmtId="167" fontId="0" fillId="0" borderId="24" xfId="0" applyNumberFormat="1" applyFont="1" applyFill="1" applyBorder="1"/>
    <xf numFmtId="167" fontId="0" fillId="0" borderId="35" xfId="0" applyNumberFormat="1" applyFont="1" applyFill="1" applyBorder="1"/>
    <xf numFmtId="167" fontId="0" fillId="0" borderId="8" xfId="0" applyNumberFormat="1" applyFont="1" applyFill="1" applyBorder="1"/>
    <xf numFmtId="169" fontId="21" fillId="9" borderId="63" xfId="0" applyNumberFormat="1" applyFont="1" applyFill="1" applyBorder="1"/>
    <xf numFmtId="169" fontId="21" fillId="9" borderId="58" xfId="0" applyNumberFormat="1" applyFont="1" applyFill="1" applyBorder="1"/>
    <xf numFmtId="0" fontId="3" fillId="0" borderId="58" xfId="0" applyFont="1" applyBorder="1" applyAlignment="1">
      <alignment horizontal="left"/>
    </xf>
    <xf numFmtId="167" fontId="0" fillId="7" borderId="0" xfId="0" applyNumberFormat="1" applyFont="1" applyFill="1" applyAlignment="1">
      <alignment horizontal="left"/>
    </xf>
    <xf numFmtId="167" fontId="0" fillId="11" borderId="0" xfId="0" applyNumberFormat="1" applyFill="1" applyAlignment="1">
      <alignment horizontal="center"/>
    </xf>
    <xf numFmtId="167" fontId="0" fillId="11" borderId="0" xfId="0" applyNumberFormat="1" applyFont="1" applyFill="1" applyAlignment="1">
      <alignment horizontal="center"/>
    </xf>
    <xf numFmtId="0" fontId="9" fillId="0" borderId="0" xfId="0" applyFont="1" applyFill="1" applyBorder="1"/>
    <xf numFmtId="167" fontId="39" fillId="3" borderId="22" xfId="0" applyNumberFormat="1" applyFont="1" applyFill="1" applyBorder="1" applyAlignment="1">
      <alignment horizontal="center" wrapText="1"/>
    </xf>
    <xf numFmtId="170" fontId="39" fillId="0" borderId="71" xfId="0" applyNumberFormat="1" applyFont="1" applyFill="1" applyBorder="1" applyAlignment="1">
      <alignment horizontal="center" vertical="center" wrapText="1"/>
    </xf>
    <xf numFmtId="0" fontId="0" fillId="7" borderId="0" xfId="0" applyFill="1" applyBorder="1"/>
    <xf numFmtId="168" fontId="0" fillId="0" borderId="0" xfId="0" applyNumberFormat="1" applyFont="1" applyFill="1" applyBorder="1"/>
    <xf numFmtId="167" fontId="0" fillId="0" borderId="0" xfId="0" applyNumberFormat="1" applyFont="1" applyFill="1" applyBorder="1"/>
    <xf numFmtId="4" fontId="0" fillId="0" borderId="1" xfId="0" applyNumberFormat="1" applyFill="1" applyBorder="1"/>
    <xf numFmtId="49" fontId="10" fillId="16" borderId="0" xfId="0" applyNumberFormat="1" applyFont="1" applyFill="1" applyAlignment="1">
      <alignment horizontal="left"/>
    </xf>
    <xf numFmtId="49" fontId="10" fillId="16" borderId="0" xfId="0" applyNumberFormat="1" applyFont="1" applyFill="1" applyAlignment="1">
      <alignment horizontal="left" vertical="top"/>
    </xf>
    <xf numFmtId="0" fontId="2" fillId="0" borderId="72" xfId="0" applyFont="1" applyFill="1" applyBorder="1"/>
    <xf numFmtId="0" fontId="0" fillId="0" borderId="72" xfId="0" applyFont="1" applyFill="1" applyBorder="1"/>
    <xf numFmtId="0" fontId="20" fillId="0" borderId="72" xfId="0" applyFont="1" applyFill="1" applyBorder="1"/>
    <xf numFmtId="0" fontId="18" fillId="0" borderId="72" xfId="0" applyFont="1" applyFill="1" applyBorder="1"/>
    <xf numFmtId="0" fontId="20" fillId="0" borderId="72" xfId="0" applyFont="1" applyFill="1" applyBorder="1" applyAlignment="1">
      <alignment wrapText="1"/>
    </xf>
    <xf numFmtId="0" fontId="0" fillId="0" borderId="0" xfId="0" applyFont="1" applyFill="1"/>
    <xf numFmtId="0" fontId="0" fillId="0" borderId="0" xfId="0" applyFill="1" applyAlignment="1"/>
    <xf numFmtId="167" fontId="40" fillId="10" borderId="9" xfId="0" applyNumberFormat="1" applyFont="1" applyFill="1" applyBorder="1"/>
    <xf numFmtId="170" fontId="0" fillId="0" borderId="35" xfId="0" applyNumberFormat="1" applyBorder="1"/>
    <xf numFmtId="167" fontId="0" fillId="0" borderId="69" xfId="0" applyNumberFormat="1" applyBorder="1"/>
    <xf numFmtId="167" fontId="0" fillId="0" borderId="60" xfId="0" applyNumberFormat="1" applyBorder="1"/>
    <xf numFmtId="170" fontId="0" fillId="11" borderId="81" xfId="0" applyNumberFormat="1" applyFont="1" applyFill="1" applyBorder="1" applyAlignment="1">
      <alignment horizontal="center"/>
    </xf>
    <xf numFmtId="167" fontId="38" fillId="0" borderId="68" xfId="0" applyNumberFormat="1" applyFont="1" applyBorder="1" applyAlignment="1">
      <alignment horizontal="left"/>
    </xf>
    <xf numFmtId="167" fontId="16" fillId="0" borderId="6" xfId="0" applyNumberFormat="1" applyFont="1" applyBorder="1" applyAlignment="1">
      <alignment horizontal="center" wrapText="1"/>
    </xf>
    <xf numFmtId="167" fontId="4" fillId="0" borderId="6" xfId="0" applyNumberFormat="1" applyFont="1" applyBorder="1" applyAlignment="1">
      <alignment horizontal="center"/>
    </xf>
    <xf numFmtId="167" fontId="0" fillId="2" borderId="6" xfId="0" applyNumberFormat="1" applyFill="1" applyBorder="1"/>
    <xf numFmtId="167" fontId="18" fillId="8" borderId="76" xfId="0" applyNumberFormat="1" applyFont="1" applyFill="1" applyBorder="1"/>
    <xf numFmtId="167" fontId="16" fillId="0" borderId="77" xfId="0" applyNumberFormat="1" applyFont="1" applyBorder="1" applyAlignment="1">
      <alignment horizontal="center" wrapText="1"/>
    </xf>
    <xf numFmtId="167" fontId="4" fillId="0" borderId="77" xfId="0" applyNumberFormat="1" applyFont="1" applyBorder="1" applyAlignment="1">
      <alignment horizontal="center"/>
    </xf>
    <xf numFmtId="167" fontId="0" fillId="0" borderId="76" xfId="0" applyNumberFormat="1" applyFont="1" applyBorder="1"/>
    <xf numFmtId="167" fontId="0" fillId="0" borderId="76" xfId="0" applyNumberFormat="1" applyBorder="1"/>
    <xf numFmtId="3" fontId="0" fillId="0" borderId="0" xfId="0" applyNumberFormat="1" applyFill="1"/>
    <xf numFmtId="3" fontId="3" fillId="0" borderId="41" xfId="0" applyNumberFormat="1" applyFont="1" applyBorder="1" applyAlignment="1"/>
    <xf numFmtId="3" fontId="6" fillId="0" borderId="3" xfId="0" applyNumberFormat="1" applyFont="1" applyBorder="1" applyAlignment="1">
      <alignment horizontal="center" vertical="center" wrapText="1"/>
    </xf>
    <xf numFmtId="3" fontId="6" fillId="0" borderId="1" xfId="0" applyNumberFormat="1" applyFont="1" applyBorder="1" applyAlignment="1">
      <alignment horizontal="center" vertical="center" wrapText="1"/>
    </xf>
    <xf numFmtId="3" fontId="6" fillId="0" borderId="2" xfId="0" applyNumberFormat="1" applyFont="1" applyBorder="1" applyAlignment="1">
      <alignment horizontal="center" vertical="center" wrapText="1"/>
    </xf>
    <xf numFmtId="3" fontId="4" fillId="0" borderId="3" xfId="0" applyNumberFormat="1" applyFont="1" applyBorder="1" applyAlignment="1">
      <alignment horizontal="center"/>
    </xf>
    <xf numFmtId="3" fontId="4" fillId="0" borderId="1" xfId="0" applyNumberFormat="1" applyFont="1" applyBorder="1" applyAlignment="1">
      <alignment horizontal="center"/>
    </xf>
    <xf numFmtId="3" fontId="4" fillId="0" borderId="2" xfId="0" applyNumberFormat="1" applyFont="1" applyBorder="1" applyAlignment="1">
      <alignment horizontal="center"/>
    </xf>
    <xf numFmtId="3" fontId="0" fillId="10" borderId="3" xfId="0" applyNumberFormat="1" applyFill="1" applyBorder="1"/>
    <xf numFmtId="3" fontId="0" fillId="10" borderId="1" xfId="0" applyNumberFormat="1" applyFill="1" applyBorder="1"/>
    <xf numFmtId="3" fontId="0" fillId="10" borderId="56" xfId="0" applyNumberFormat="1" applyFont="1" applyFill="1" applyBorder="1"/>
    <xf numFmtId="3" fontId="0" fillId="10" borderId="57" xfId="0" applyNumberFormat="1" applyFont="1" applyFill="1" applyBorder="1"/>
    <xf numFmtId="3" fontId="0" fillId="10" borderId="31" xfId="0" applyNumberFormat="1" applyFont="1" applyFill="1" applyBorder="1"/>
    <xf numFmtId="3" fontId="0" fillId="10" borderId="26" xfId="0" applyNumberFormat="1" applyFont="1" applyFill="1" applyBorder="1"/>
    <xf numFmtId="3" fontId="21" fillId="10" borderId="57" xfId="0" applyNumberFormat="1" applyFont="1" applyFill="1" applyBorder="1"/>
    <xf numFmtId="3" fontId="21" fillId="10" borderId="26" xfId="0" applyNumberFormat="1" applyFont="1" applyFill="1" applyBorder="1"/>
    <xf numFmtId="3" fontId="0" fillId="10" borderId="13" xfId="0" applyNumberFormat="1" applyFont="1" applyFill="1" applyBorder="1"/>
    <xf numFmtId="3" fontId="0" fillId="10" borderId="23" xfId="0" applyNumberFormat="1" applyFont="1" applyFill="1" applyBorder="1"/>
    <xf numFmtId="3" fontId="21" fillId="10" borderId="23" xfId="0" applyNumberFormat="1" applyFont="1" applyFill="1" applyBorder="1"/>
    <xf numFmtId="3" fontId="0" fillId="10" borderId="52" xfId="0" applyNumberFormat="1" applyFont="1" applyFill="1" applyBorder="1"/>
    <xf numFmtId="3" fontId="0" fillId="10" borderId="24" xfId="0" applyNumberFormat="1" applyFont="1" applyFill="1" applyBorder="1"/>
    <xf numFmtId="3" fontId="21" fillId="10" borderId="24" xfId="0" applyNumberFormat="1" applyFont="1" applyFill="1" applyBorder="1"/>
    <xf numFmtId="3" fontId="0" fillId="10" borderId="3" xfId="0" applyNumberFormat="1" applyFont="1" applyFill="1" applyBorder="1"/>
    <xf numFmtId="3" fontId="0" fillId="10" borderId="1" xfId="0" applyNumberFormat="1" applyFont="1" applyFill="1" applyBorder="1"/>
    <xf numFmtId="3" fontId="21" fillId="10" borderId="1" xfId="0" applyNumberFormat="1" applyFont="1" applyFill="1" applyBorder="1"/>
    <xf numFmtId="3" fontId="0" fillId="10" borderId="60" xfId="0" applyNumberFormat="1" applyFont="1" applyFill="1" applyBorder="1"/>
    <xf numFmtId="3" fontId="0" fillId="10" borderId="35" xfId="0" applyNumberFormat="1" applyFont="1" applyFill="1" applyBorder="1"/>
    <xf numFmtId="3" fontId="21" fillId="10" borderId="35" xfId="0" applyNumberFormat="1" applyFont="1" applyFill="1" applyBorder="1"/>
    <xf numFmtId="3" fontId="0" fillId="10" borderId="62" xfId="0" applyNumberFormat="1" applyFont="1" applyFill="1" applyBorder="1"/>
    <xf numFmtId="3" fontId="0" fillId="10" borderId="8" xfId="0" applyNumberFormat="1" applyFont="1" applyFill="1" applyBorder="1"/>
    <xf numFmtId="3" fontId="21" fillId="10" borderId="8" xfId="0" applyNumberFormat="1" applyFont="1" applyFill="1" applyBorder="1"/>
    <xf numFmtId="3" fontId="0" fillId="10" borderId="12" xfId="0" applyNumberFormat="1" applyFont="1" applyFill="1" applyBorder="1"/>
    <xf numFmtId="3" fontId="0" fillId="10" borderId="55" xfId="0" applyNumberFormat="1" applyFont="1" applyFill="1" applyBorder="1"/>
    <xf numFmtId="3" fontId="0" fillId="0" borderId="0" xfId="0" applyNumberFormat="1" applyFont="1"/>
    <xf numFmtId="3" fontId="21" fillId="0" borderId="0" xfId="0" applyNumberFormat="1" applyFont="1"/>
    <xf numFmtId="3" fontId="0" fillId="0" borderId="0" xfId="0" applyNumberFormat="1"/>
    <xf numFmtId="3" fontId="0" fillId="0" borderId="0" xfId="0" applyNumberFormat="1" applyAlignment="1"/>
    <xf numFmtId="2" fontId="0" fillId="2" borderId="6" xfId="0" applyNumberFormat="1" applyFill="1" applyBorder="1"/>
    <xf numFmtId="4" fontId="0" fillId="2" borderId="77" xfId="0" applyNumberFormat="1" applyFill="1" applyBorder="1"/>
    <xf numFmtId="2" fontId="4" fillId="0" borderId="1" xfId="0" applyNumberFormat="1" applyFont="1" applyBorder="1" applyAlignment="1">
      <alignment horizontal="center"/>
    </xf>
    <xf numFmtId="1" fontId="20" fillId="17" borderId="54" xfId="0" applyNumberFormat="1" applyFont="1" applyFill="1" applyBorder="1" applyAlignment="1">
      <alignment horizontal="center"/>
    </xf>
    <xf numFmtId="1" fontId="20" fillId="17" borderId="53" xfId="0" applyNumberFormat="1" applyFont="1" applyFill="1" applyBorder="1" applyAlignment="1">
      <alignment horizontal="center"/>
    </xf>
    <xf numFmtId="1" fontId="0" fillId="17" borderId="54" xfId="0" applyNumberFormat="1" applyFont="1" applyFill="1" applyBorder="1" applyAlignment="1">
      <alignment horizontal="center"/>
    </xf>
    <xf numFmtId="1" fontId="0" fillId="17" borderId="53" xfId="0" applyNumberFormat="1" applyFont="1" applyFill="1" applyBorder="1" applyAlignment="1">
      <alignment horizontal="center"/>
    </xf>
    <xf numFmtId="1" fontId="20" fillId="17" borderId="57" xfId="0" applyNumberFormat="1" applyFont="1" applyFill="1" applyBorder="1" applyAlignment="1">
      <alignment horizontal="center"/>
    </xf>
    <xf numFmtId="167" fontId="4" fillId="17" borderId="20" xfId="0" applyNumberFormat="1" applyFont="1" applyFill="1" applyBorder="1" applyAlignment="1">
      <alignment horizontal="center"/>
    </xf>
    <xf numFmtId="1" fontId="34" fillId="2" borderId="1" xfId="0" applyNumberFormat="1" applyFont="1" applyFill="1" applyBorder="1" applyAlignment="1">
      <alignment horizontal="right"/>
    </xf>
    <xf numFmtId="1" fontId="34" fillId="2" borderId="23" xfId="0" applyNumberFormat="1" applyFont="1" applyFill="1" applyBorder="1" applyAlignment="1">
      <alignment horizontal="right"/>
    </xf>
    <xf numFmtId="0" fontId="41" fillId="0" borderId="2" xfId="0" applyFont="1" applyBorder="1" applyAlignment="1">
      <alignment horizontal="right"/>
    </xf>
    <xf numFmtId="166" fontId="34" fillId="2" borderId="2" xfId="0" applyNumberFormat="1" applyFont="1" applyFill="1" applyBorder="1" applyAlignment="1">
      <alignment horizontal="right"/>
    </xf>
    <xf numFmtId="1" fontId="34" fillId="2" borderId="46" xfId="0" applyNumberFormat="1" applyFont="1" applyFill="1" applyBorder="1" applyAlignment="1">
      <alignment horizontal="right"/>
    </xf>
    <xf numFmtId="166" fontId="34" fillId="2" borderId="1" xfId="1" applyNumberFormat="1" applyFont="1" applyFill="1" applyBorder="1" applyAlignment="1">
      <alignment horizontal="right"/>
    </xf>
    <xf numFmtId="166" fontId="34" fillId="2" borderId="2" xfId="1" applyNumberFormat="1" applyFont="1" applyFill="1" applyBorder="1" applyAlignment="1">
      <alignment horizontal="right"/>
    </xf>
    <xf numFmtId="1" fontId="34" fillId="2" borderId="3" xfId="0" applyNumberFormat="1" applyFont="1" applyFill="1" applyBorder="1" applyAlignment="1">
      <alignment horizontal="right"/>
    </xf>
    <xf numFmtId="1" fontId="34" fillId="2" borderId="13" xfId="0" applyNumberFormat="1" applyFont="1" applyFill="1" applyBorder="1" applyAlignment="1">
      <alignment horizontal="right"/>
    </xf>
    <xf numFmtId="166" fontId="34" fillId="2" borderId="23" xfId="1" applyNumberFormat="1" applyFont="1" applyFill="1" applyBorder="1" applyAlignment="1">
      <alignment horizontal="right"/>
    </xf>
    <xf numFmtId="166" fontId="34" fillId="2" borderId="48" xfId="1" applyNumberFormat="1" applyFont="1" applyFill="1" applyBorder="1" applyAlignment="1">
      <alignment horizontal="right"/>
    </xf>
    <xf numFmtId="0" fontId="6" fillId="11" borderId="19" xfId="0" applyFont="1" applyFill="1" applyBorder="1" applyAlignment="1">
      <alignment horizontal="center" vertical="center" wrapText="1"/>
    </xf>
    <xf numFmtId="0" fontId="4" fillId="11" borderId="20" xfId="0" applyFont="1" applyFill="1" applyBorder="1" applyAlignment="1">
      <alignment horizontal="center"/>
    </xf>
    <xf numFmtId="0" fontId="23" fillId="0" borderId="22" xfId="0" applyFont="1" applyFill="1" applyBorder="1" applyAlignment="1">
      <alignment horizontal="center" vertical="center" wrapText="1"/>
    </xf>
    <xf numFmtId="167" fontId="0" fillId="2" borderId="6" xfId="0" applyNumberFormat="1" applyFont="1" applyFill="1" applyBorder="1" applyAlignment="1">
      <alignment horizontal="right"/>
    </xf>
    <xf numFmtId="167" fontId="0" fillId="2" borderId="22" xfId="0" applyNumberFormat="1" applyFont="1" applyFill="1" applyBorder="1" applyAlignment="1">
      <alignment horizontal="right"/>
    </xf>
    <xf numFmtId="167" fontId="0" fillId="2" borderId="50" xfId="0" applyNumberFormat="1" applyFont="1" applyFill="1" applyBorder="1" applyAlignment="1">
      <alignment horizontal="right"/>
    </xf>
    <xf numFmtId="2" fontId="0" fillId="0" borderId="57" xfId="0" applyNumberFormat="1" applyFont="1" applyFill="1" applyBorder="1" applyAlignment="1">
      <alignment horizontal="right"/>
    </xf>
    <xf numFmtId="4" fontId="0" fillId="2" borderId="77" xfId="0" applyNumberFormat="1" applyFont="1" applyFill="1" applyBorder="1" applyAlignment="1">
      <alignment horizontal="right"/>
    </xf>
    <xf numFmtId="1" fontId="0" fillId="2" borderId="26" xfId="0" applyNumberFormat="1" applyFont="1" applyFill="1" applyBorder="1" applyAlignment="1">
      <alignment horizontal="right"/>
    </xf>
    <xf numFmtId="166" fontId="0" fillId="2" borderId="1" xfId="0" applyNumberFormat="1" applyFont="1" applyFill="1" applyBorder="1" applyAlignment="1">
      <alignment horizontal="right"/>
    </xf>
    <xf numFmtId="2" fontId="0" fillId="0" borderId="1" xfId="0" applyNumberFormat="1" applyFont="1" applyFill="1" applyBorder="1" applyAlignment="1">
      <alignment horizontal="right"/>
    </xf>
    <xf numFmtId="2" fontId="0" fillId="2" borderId="6" xfId="0" applyNumberFormat="1" applyFont="1" applyFill="1" applyBorder="1" applyAlignment="1">
      <alignment horizontal="right"/>
    </xf>
    <xf numFmtId="2" fontId="0" fillId="0" borderId="24" xfId="0" applyNumberFormat="1" applyFont="1" applyFill="1" applyBorder="1" applyAlignment="1">
      <alignment horizontal="right"/>
    </xf>
    <xf numFmtId="4" fontId="0" fillId="2" borderId="80" xfId="0" applyNumberFormat="1" applyFont="1" applyFill="1" applyBorder="1" applyAlignment="1">
      <alignment horizontal="right"/>
    </xf>
    <xf numFmtId="2" fontId="0" fillId="0" borderId="23" xfId="0" applyNumberFormat="1" applyFont="1" applyFill="1" applyBorder="1" applyAlignment="1">
      <alignment horizontal="right"/>
    </xf>
    <xf numFmtId="2" fontId="0" fillId="2" borderId="50" xfId="0" applyNumberFormat="1" applyFont="1" applyFill="1" applyBorder="1" applyAlignment="1">
      <alignment horizontal="right"/>
    </xf>
    <xf numFmtId="167" fontId="0" fillId="0" borderId="45" xfId="0" applyNumberFormat="1" applyFill="1" applyBorder="1"/>
    <xf numFmtId="167" fontId="42" fillId="0" borderId="0" xfId="0" applyNumberFormat="1" applyFont="1" applyAlignment="1">
      <alignment vertical="center"/>
    </xf>
    <xf numFmtId="170" fontId="42" fillId="0" borderId="0" xfId="0" applyNumberFormat="1" applyFont="1" applyAlignment="1">
      <alignment vertical="center"/>
    </xf>
    <xf numFmtId="4" fontId="0" fillId="18" borderId="78" xfId="0" applyNumberFormat="1" applyFont="1" applyFill="1" applyBorder="1" applyAlignment="1">
      <alignment horizontal="right"/>
    </xf>
    <xf numFmtId="1" fontId="0" fillId="18" borderId="57" xfId="0" applyNumberFormat="1" applyFont="1" applyFill="1" applyBorder="1" applyAlignment="1">
      <alignment horizontal="right"/>
    </xf>
    <xf numFmtId="166" fontId="0" fillId="18" borderId="57" xfId="0" applyNumberFormat="1" applyFont="1" applyFill="1" applyBorder="1" applyAlignment="1">
      <alignment horizontal="right"/>
    </xf>
    <xf numFmtId="2" fontId="0" fillId="18" borderId="56" xfId="0" applyNumberFormat="1" applyFont="1" applyFill="1" applyBorder="1" applyAlignment="1">
      <alignment horizontal="right"/>
    </xf>
    <xf numFmtId="1" fontId="34" fillId="18" borderId="57" xfId="0" applyNumberFormat="1" applyFont="1" applyFill="1" applyBorder="1" applyAlignment="1">
      <alignment horizontal="right"/>
    </xf>
    <xf numFmtId="166" fontId="34" fillId="18" borderId="59" xfId="0" applyNumberFormat="1" applyFont="1" applyFill="1" applyBorder="1" applyAlignment="1">
      <alignment horizontal="right"/>
    </xf>
    <xf numFmtId="4" fontId="0" fillId="18" borderId="79" xfId="0" applyNumberFormat="1" applyFont="1" applyFill="1" applyBorder="1" applyAlignment="1">
      <alignment horizontal="right"/>
    </xf>
    <xf numFmtId="2" fontId="0" fillId="18" borderId="52" xfId="0" applyNumberFormat="1" applyFont="1" applyFill="1" applyBorder="1" applyAlignment="1">
      <alignment horizontal="right"/>
    </xf>
    <xf numFmtId="1" fontId="34" fillId="18" borderId="24" xfId="0" applyNumberFormat="1" applyFont="1" applyFill="1" applyBorder="1" applyAlignment="1">
      <alignment horizontal="right"/>
    </xf>
    <xf numFmtId="166" fontId="34" fillId="18" borderId="28" xfId="0" applyNumberFormat="1" applyFont="1" applyFill="1" applyBorder="1" applyAlignment="1">
      <alignment horizontal="right"/>
    </xf>
    <xf numFmtId="166" fontId="34" fillId="18" borderId="61" xfId="0" applyNumberFormat="1" applyFont="1" applyFill="1" applyBorder="1" applyAlignment="1">
      <alignment horizontal="right"/>
    </xf>
    <xf numFmtId="164" fontId="0" fillId="18" borderId="56" xfId="0" applyNumberFormat="1" applyFont="1" applyFill="1" applyBorder="1" applyAlignment="1">
      <alignment horizontal="right"/>
    </xf>
    <xf numFmtId="1" fontId="34" fillId="18" borderId="56" xfId="0" applyNumberFormat="1" applyFont="1" applyFill="1" applyBorder="1" applyAlignment="1">
      <alignment horizontal="right"/>
    </xf>
    <xf numFmtId="1" fontId="34" fillId="18" borderId="0" xfId="0" applyNumberFormat="1" applyFont="1" applyFill="1" applyAlignment="1">
      <alignment horizontal="right"/>
    </xf>
    <xf numFmtId="166" fontId="34" fillId="18" borderId="57" xfId="0" applyNumberFormat="1" applyFont="1" applyFill="1" applyBorder="1" applyAlignment="1">
      <alignment horizontal="right"/>
    </xf>
    <xf numFmtId="166" fontId="34" fillId="18" borderId="63" xfId="0" applyNumberFormat="1" applyFont="1" applyFill="1" applyBorder="1" applyAlignment="1">
      <alignment horizontal="right"/>
    </xf>
    <xf numFmtId="1" fontId="34" fillId="18" borderId="52" xfId="0" applyNumberFormat="1" applyFont="1" applyFill="1" applyBorder="1" applyAlignment="1">
      <alignment horizontal="right"/>
    </xf>
    <xf numFmtId="166" fontId="34" fillId="18" borderId="24" xfId="0" applyNumberFormat="1" applyFont="1" applyFill="1" applyBorder="1" applyAlignment="1">
      <alignment horizontal="right"/>
    </xf>
    <xf numFmtId="166" fontId="34" fillId="18" borderId="58" xfId="0" applyNumberFormat="1" applyFont="1" applyFill="1" applyBorder="1" applyAlignment="1">
      <alignment horizontal="right"/>
    </xf>
    <xf numFmtId="0" fontId="6" fillId="0" borderId="2" xfId="0" applyFont="1" applyFill="1" applyBorder="1" applyAlignment="1">
      <alignment horizontal="center" vertical="center" wrapText="1"/>
    </xf>
    <xf numFmtId="0" fontId="4" fillId="0" borderId="2" xfId="0" applyFont="1" applyFill="1" applyBorder="1" applyAlignment="1">
      <alignment horizontal="right"/>
    </xf>
    <xf numFmtId="167" fontId="0" fillId="18" borderId="63" xfId="0" applyNumberFormat="1" applyFont="1" applyFill="1" applyBorder="1" applyAlignment="1">
      <alignment horizontal="right"/>
    </xf>
    <xf numFmtId="167" fontId="0" fillId="18" borderId="58" xfId="0" applyNumberFormat="1" applyFont="1" applyFill="1" applyBorder="1" applyAlignment="1">
      <alignment horizontal="right"/>
    </xf>
    <xf numFmtId="167" fontId="0" fillId="18" borderId="64" xfId="0" applyNumberFormat="1" applyFont="1" applyFill="1" applyBorder="1" applyAlignment="1">
      <alignment horizontal="right"/>
    </xf>
    <xf numFmtId="4" fontId="6" fillId="9" borderId="19" xfId="0" applyNumberFormat="1" applyFont="1" applyFill="1" applyBorder="1" applyAlignment="1">
      <alignment horizontal="center" vertical="center" wrapText="1"/>
    </xf>
    <xf numFmtId="168" fontId="12" fillId="3" borderId="2" xfId="0" applyNumberFormat="1" applyFont="1" applyFill="1" applyBorder="1" applyAlignment="1">
      <alignment horizontal="center" vertical="center" wrapText="1"/>
    </xf>
    <xf numFmtId="0" fontId="6" fillId="0" borderId="25" xfId="0" applyFont="1" applyFill="1" applyBorder="1" applyAlignment="1">
      <alignment horizontal="center" vertical="center" wrapText="1"/>
    </xf>
    <xf numFmtId="4" fontId="27" fillId="0" borderId="57" xfId="0" applyNumberFormat="1" applyFont="1" applyFill="1" applyBorder="1"/>
    <xf numFmtId="4" fontId="27" fillId="0" borderId="59" xfId="0" applyNumberFormat="1" applyFont="1" applyFill="1" applyBorder="1"/>
    <xf numFmtId="4" fontId="0" fillId="0" borderId="26" xfId="0" applyNumberFormat="1" applyFill="1" applyBorder="1"/>
    <xf numFmtId="4" fontId="0" fillId="0" borderId="18" xfId="0" applyNumberFormat="1" applyFill="1" applyBorder="1"/>
    <xf numFmtId="4" fontId="0" fillId="0" borderId="57" xfId="0" applyNumberFormat="1" applyFill="1" applyBorder="1"/>
    <xf numFmtId="4" fontId="0" fillId="0" borderId="59" xfId="0" applyNumberFormat="1" applyFill="1" applyBorder="1"/>
    <xf numFmtId="4" fontId="0" fillId="0" borderId="2" xfId="0" applyNumberFormat="1" applyFill="1" applyBorder="1"/>
    <xf numFmtId="4" fontId="0" fillId="0" borderId="28" xfId="0" applyNumberFormat="1" applyFill="1" applyBorder="1"/>
    <xf numFmtId="4" fontId="0" fillId="0" borderId="23" xfId="0" applyNumberFormat="1" applyFill="1" applyBorder="1"/>
    <xf numFmtId="4" fontId="0" fillId="0" borderId="4" xfId="0" applyNumberFormat="1" applyFont="1" applyFill="1" applyBorder="1"/>
    <xf numFmtId="0" fontId="2" fillId="0" borderId="75" xfId="0" applyFont="1" applyFill="1" applyBorder="1"/>
    <xf numFmtId="0" fontId="2" fillId="0" borderId="70" xfId="0" applyFont="1" applyFill="1" applyBorder="1"/>
    <xf numFmtId="167" fontId="0" fillId="0" borderId="4" xfId="0" applyNumberFormat="1" applyFill="1" applyBorder="1"/>
    <xf numFmtId="167" fontId="0" fillId="0" borderId="61" xfId="0" applyNumberFormat="1" applyFill="1" applyBorder="1"/>
    <xf numFmtId="167" fontId="0" fillId="0" borderId="37" xfId="0" applyNumberFormat="1" applyFill="1" applyBorder="1"/>
    <xf numFmtId="167" fontId="0" fillId="0" borderId="37" xfId="0" applyNumberFormat="1" applyFont="1" applyFill="1" applyBorder="1"/>
    <xf numFmtId="167" fontId="0" fillId="0" borderId="37" xfId="0" applyNumberFormat="1" applyBorder="1"/>
    <xf numFmtId="167" fontId="0" fillId="0" borderId="61" xfId="0" applyNumberFormat="1" applyBorder="1"/>
    <xf numFmtId="167" fontId="0" fillId="0" borderId="14" xfId="0" applyNumberFormat="1" applyBorder="1"/>
    <xf numFmtId="167" fontId="0" fillId="0" borderId="10" xfId="0" applyNumberFormat="1" applyBorder="1"/>
    <xf numFmtId="167" fontId="0" fillId="0" borderId="4" xfId="0" applyNumberFormat="1" applyBorder="1"/>
    <xf numFmtId="167" fontId="0" fillId="0" borderId="36" xfId="0" applyNumberFormat="1" applyBorder="1"/>
    <xf numFmtId="167" fontId="10" fillId="0" borderId="10" xfId="0" applyNumberFormat="1" applyFont="1" applyBorder="1"/>
    <xf numFmtId="167" fontId="10" fillId="0" borderId="14" xfId="0" applyNumberFormat="1" applyFont="1" applyBorder="1"/>
    <xf numFmtId="167" fontId="10" fillId="0" borderId="7" xfId="0" applyNumberFormat="1" applyFont="1" applyBorder="1"/>
    <xf numFmtId="167" fontId="10" fillId="0" borderId="61" xfId="0" applyNumberFormat="1" applyFont="1" applyBorder="1"/>
    <xf numFmtId="167" fontId="10" fillId="0" borderId="37" xfId="0" applyNumberFormat="1" applyFont="1" applyBorder="1"/>
    <xf numFmtId="167" fontId="10" fillId="8" borderId="14" xfId="0" applyNumberFormat="1" applyFont="1" applyFill="1" applyBorder="1"/>
    <xf numFmtId="167" fontId="10" fillId="8" borderId="61" xfId="0" applyNumberFormat="1" applyFont="1" applyFill="1" applyBorder="1"/>
    <xf numFmtId="170" fontId="0" fillId="0" borderId="26" xfId="0" applyNumberFormat="1" applyFill="1" applyBorder="1"/>
    <xf numFmtId="167" fontId="0" fillId="0" borderId="31" xfId="0" applyNumberFormat="1" applyFill="1" applyBorder="1"/>
    <xf numFmtId="170" fontId="0" fillId="15" borderId="30" xfId="0" applyNumberFormat="1" applyFill="1" applyBorder="1"/>
    <xf numFmtId="169" fontId="18" fillId="9" borderId="37" xfId="0" applyNumberFormat="1" applyFont="1" applyFill="1" applyBorder="1"/>
    <xf numFmtId="165" fontId="0" fillId="0" borderId="27" xfId="0" applyNumberFormat="1" applyBorder="1"/>
    <xf numFmtId="1" fontId="10" fillId="10" borderId="31" xfId="0" applyNumberFormat="1" applyFont="1" applyFill="1" applyBorder="1" applyAlignment="1">
      <alignment horizontal="right"/>
    </xf>
    <xf numFmtId="1" fontId="10" fillId="2" borderId="18" xfId="0" applyNumberFormat="1" applyFont="1" applyFill="1" applyBorder="1" applyAlignment="1">
      <alignment horizontal="right"/>
    </xf>
    <xf numFmtId="1" fontId="10" fillId="2" borderId="37" xfId="0" applyNumberFormat="1" applyFont="1" applyFill="1" applyBorder="1" applyAlignment="1">
      <alignment horizontal="right"/>
    </xf>
    <xf numFmtId="167" fontId="0" fillId="2" borderId="45" xfId="0" applyNumberFormat="1" applyFont="1" applyFill="1" applyBorder="1" applyAlignment="1">
      <alignment horizontal="right"/>
    </xf>
    <xf numFmtId="167" fontId="0" fillId="11" borderId="82" xfId="0" applyNumberFormat="1" applyFont="1" applyFill="1" applyBorder="1" applyAlignment="1">
      <alignment horizontal="center"/>
    </xf>
    <xf numFmtId="170" fontId="0" fillId="11" borderId="18" xfId="0" applyNumberFormat="1" applyFont="1" applyFill="1" applyBorder="1" applyAlignment="1">
      <alignment horizontal="center"/>
    </xf>
    <xf numFmtId="4" fontId="0" fillId="2" borderId="83" xfId="0" applyNumberFormat="1" applyFont="1" applyFill="1" applyBorder="1" applyAlignment="1">
      <alignment horizontal="right"/>
    </xf>
    <xf numFmtId="166" fontId="0" fillId="2" borderId="26" xfId="0" applyNumberFormat="1" applyFont="1" applyFill="1" applyBorder="1" applyAlignment="1">
      <alignment horizontal="right"/>
    </xf>
    <xf numFmtId="2" fontId="0" fillId="0" borderId="26" xfId="0" applyNumberFormat="1" applyFont="1" applyFill="1" applyBorder="1" applyAlignment="1">
      <alignment horizontal="right"/>
    </xf>
    <xf numFmtId="2" fontId="0" fillId="2" borderId="49" xfId="0" applyNumberFormat="1" applyFont="1" applyFill="1" applyBorder="1" applyAlignment="1">
      <alignment horizontal="right"/>
    </xf>
    <xf numFmtId="1" fontId="34" fillId="2" borderId="26" xfId="0" applyNumberFormat="1" applyFont="1" applyFill="1" applyBorder="1" applyAlignment="1">
      <alignment horizontal="right"/>
    </xf>
    <xf numFmtId="166" fontId="34" fillId="2" borderId="18" xfId="0" applyNumberFormat="1" applyFont="1" applyFill="1" applyBorder="1" applyAlignment="1">
      <alignment horizontal="right"/>
    </xf>
    <xf numFmtId="164" fontId="0" fillId="0" borderId="27" xfId="0" applyNumberFormat="1" applyFill="1" applyBorder="1"/>
    <xf numFmtId="1" fontId="34" fillId="2" borderId="31" xfId="0" applyNumberFormat="1" applyFont="1" applyFill="1" applyBorder="1" applyAlignment="1">
      <alignment horizontal="right"/>
    </xf>
    <xf numFmtId="166" fontId="34" fillId="2" borderId="26" xfId="1" applyNumberFormat="1" applyFont="1" applyFill="1" applyBorder="1" applyAlignment="1">
      <alignment horizontal="right"/>
    </xf>
    <xf numFmtId="166" fontId="34" fillId="2" borderId="18" xfId="1" applyNumberFormat="1" applyFont="1" applyFill="1" applyBorder="1" applyAlignment="1">
      <alignment horizontal="right"/>
    </xf>
    <xf numFmtId="167" fontId="9" fillId="13" borderId="27" xfId="0" applyNumberFormat="1" applyFont="1" applyFill="1" applyBorder="1" applyAlignment="1">
      <alignment horizontal="center"/>
    </xf>
    <xf numFmtId="167" fontId="0" fillId="0" borderId="82" xfId="0" applyNumberFormat="1" applyBorder="1"/>
    <xf numFmtId="167" fontId="0" fillId="0" borderId="9" xfId="0" applyNumberFormat="1" applyFill="1" applyBorder="1"/>
    <xf numFmtId="167" fontId="0" fillId="2" borderId="9" xfId="0" applyNumberFormat="1" applyFill="1" applyBorder="1"/>
    <xf numFmtId="167" fontId="0" fillId="10" borderId="19" xfId="0" applyNumberFormat="1" applyFill="1" applyBorder="1"/>
    <xf numFmtId="1" fontId="0" fillId="2" borderId="23" xfId="0" applyNumberFormat="1" applyFont="1" applyFill="1" applyBorder="1" applyAlignment="1">
      <alignment horizontal="right"/>
    </xf>
    <xf numFmtId="166" fontId="0" fillId="2" borderId="23" xfId="0" applyNumberFormat="1" applyFont="1" applyFill="1" applyBorder="1" applyAlignment="1">
      <alignment horizontal="right"/>
    </xf>
    <xf numFmtId="166" fontId="34" fillId="2" borderId="48" xfId="0" applyNumberFormat="1" applyFont="1" applyFill="1" applyBorder="1" applyAlignment="1">
      <alignment horizontal="right"/>
    </xf>
    <xf numFmtId="164" fontId="0" fillId="2" borderId="12" xfId="0" applyNumberFormat="1" applyFill="1" applyBorder="1"/>
    <xf numFmtId="1" fontId="0" fillId="0" borderId="23" xfId="0" applyNumberFormat="1" applyBorder="1"/>
    <xf numFmtId="9" fontId="0" fillId="2" borderId="14" xfId="1" applyNumberFormat="1" applyFont="1" applyFill="1" applyBorder="1"/>
    <xf numFmtId="0" fontId="0" fillId="0" borderId="73" xfId="0" applyFill="1" applyBorder="1"/>
    <xf numFmtId="167" fontId="0" fillId="0" borderId="82" xfId="0" applyNumberFormat="1" applyFill="1" applyBorder="1"/>
    <xf numFmtId="167" fontId="0" fillId="10" borderId="27" xfId="0" applyNumberFormat="1" applyFill="1" applyBorder="1"/>
    <xf numFmtId="167" fontId="0" fillId="15" borderId="31" xfId="0" applyNumberFormat="1" applyFill="1" applyBorder="1" applyAlignment="1">
      <alignment horizontal="center"/>
    </xf>
    <xf numFmtId="169" fontId="18" fillId="9" borderId="18" xfId="0" applyNumberFormat="1" applyFont="1" applyFill="1" applyBorder="1"/>
    <xf numFmtId="167" fontId="0" fillId="2" borderId="49" xfId="0" applyNumberFormat="1" applyFont="1" applyFill="1" applyBorder="1" applyAlignment="1">
      <alignment horizontal="right"/>
    </xf>
    <xf numFmtId="166" fontId="34" fillId="2" borderId="37" xfId="0" applyNumberFormat="1" applyFont="1" applyFill="1" applyBorder="1" applyAlignment="1">
      <alignment horizontal="right"/>
    </xf>
    <xf numFmtId="1" fontId="17" fillId="0" borderId="26" xfId="0" applyNumberFormat="1" applyFont="1" applyFill="1" applyBorder="1"/>
    <xf numFmtId="1" fontId="20" fillId="0" borderId="55" xfId="0" applyNumberFormat="1" applyFont="1" applyFill="1" applyBorder="1" applyAlignment="1">
      <alignment horizontal="center"/>
    </xf>
    <xf numFmtId="167" fontId="0" fillId="10" borderId="37" xfId="0" applyNumberFormat="1" applyFont="1" applyFill="1" applyBorder="1"/>
    <xf numFmtId="167" fontId="0" fillId="10" borderId="45" xfId="0" applyNumberFormat="1" applyFont="1" applyFill="1" applyBorder="1"/>
    <xf numFmtId="167" fontId="32" fillId="11" borderId="82" xfId="0" applyNumberFormat="1" applyFont="1" applyFill="1" applyBorder="1" applyAlignment="1">
      <alignment horizontal="center" vertical="center"/>
    </xf>
    <xf numFmtId="170" fontId="32" fillId="11" borderId="18" xfId="0" applyNumberFormat="1" applyFont="1" applyFill="1" applyBorder="1" applyAlignment="1">
      <alignment horizontal="center" vertical="center"/>
    </xf>
    <xf numFmtId="170" fontId="0" fillId="15" borderId="30" xfId="0" applyNumberFormat="1" applyFont="1" applyFill="1" applyBorder="1"/>
    <xf numFmtId="0" fontId="6" fillId="0" borderId="44" xfId="0" applyFont="1" applyFill="1" applyBorder="1" applyAlignment="1">
      <alignment horizontal="left" vertical="center" wrapText="1"/>
    </xf>
    <xf numFmtId="167" fontId="0" fillId="0" borderId="27" xfId="0" applyNumberFormat="1" applyFill="1" applyBorder="1" applyAlignment="1">
      <alignment horizontal="center" vertical="center"/>
    </xf>
    <xf numFmtId="0" fontId="0" fillId="0" borderId="54" xfId="0" applyFill="1" applyBorder="1"/>
    <xf numFmtId="0" fontId="20" fillId="0" borderId="73" xfId="0" applyFont="1" applyFill="1" applyBorder="1"/>
    <xf numFmtId="165" fontId="20" fillId="0" borderId="72" xfId="0" applyNumberFormat="1" applyFont="1" applyFill="1" applyBorder="1" applyAlignment="1">
      <alignment horizontal="center"/>
    </xf>
    <xf numFmtId="0" fontId="23" fillId="0" borderId="41" xfId="0" applyFont="1" applyFill="1" applyBorder="1" applyAlignment="1">
      <alignment horizontal="left" vertical="top" wrapText="1"/>
    </xf>
    <xf numFmtId="0" fontId="23" fillId="0" borderId="43" xfId="0" applyFont="1" applyFill="1" applyBorder="1" applyAlignment="1">
      <alignment horizontal="left" vertical="top" wrapText="1"/>
    </xf>
    <xf numFmtId="0" fontId="23" fillId="0" borderId="42" xfId="0" applyFont="1" applyFill="1" applyBorder="1" applyAlignment="1">
      <alignment horizontal="left" vertical="top" wrapText="1"/>
    </xf>
    <xf numFmtId="0" fontId="23" fillId="0" borderId="44" xfId="0" applyFont="1" applyFill="1" applyBorder="1" applyAlignment="1">
      <alignment horizontal="left" vertical="top" wrapText="1"/>
    </xf>
    <xf numFmtId="0" fontId="23" fillId="0" borderId="29" xfId="0" applyFont="1" applyFill="1" applyBorder="1" applyAlignment="1">
      <alignment horizontal="left" vertical="top" wrapText="1"/>
    </xf>
    <xf numFmtId="0" fontId="23" fillId="0" borderId="28" xfId="0" applyFont="1" applyFill="1" applyBorder="1" applyAlignment="1">
      <alignment horizontal="left" vertical="top" wrapText="1"/>
    </xf>
    <xf numFmtId="0" fontId="23" fillId="0" borderId="33" xfId="0" applyFont="1" applyFill="1" applyBorder="1" applyAlignment="1">
      <alignment horizontal="left" vertical="top" wrapText="1"/>
    </xf>
    <xf numFmtId="0" fontId="23" fillId="0" borderId="35" xfId="0" applyFont="1" applyFill="1" applyBorder="1" applyAlignment="1">
      <alignment horizontal="left" vertical="top" wrapText="1"/>
    </xf>
    <xf numFmtId="0" fontId="23" fillId="8" borderId="42" xfId="0" applyFont="1" applyFill="1" applyBorder="1" applyAlignment="1">
      <alignment horizontal="left" vertical="top" wrapText="1"/>
    </xf>
    <xf numFmtId="0" fontId="23" fillId="8" borderId="44" xfId="0" applyFont="1" applyFill="1" applyBorder="1" applyAlignment="1">
      <alignment horizontal="left" vertical="top" wrapText="1"/>
    </xf>
    <xf numFmtId="0" fontId="23" fillId="8" borderId="29" xfId="0" applyFont="1" applyFill="1" applyBorder="1" applyAlignment="1">
      <alignment horizontal="left" vertical="top" wrapText="1"/>
    </xf>
    <xf numFmtId="0" fontId="23" fillId="8" borderId="33" xfId="0" applyFont="1" applyFill="1" applyBorder="1" applyAlignment="1">
      <alignment horizontal="left" vertical="top" wrapText="1"/>
    </xf>
    <xf numFmtId="0" fontId="23" fillId="8" borderId="35" xfId="0" applyFont="1" applyFill="1" applyBorder="1" applyAlignment="1">
      <alignment horizontal="left" vertical="top" wrapText="1"/>
    </xf>
    <xf numFmtId="0" fontId="23" fillId="8" borderId="28" xfId="0" applyFont="1" applyFill="1" applyBorder="1" applyAlignment="1">
      <alignment horizontal="left" vertical="top" wrapText="1"/>
    </xf>
    <xf numFmtId="168" fontId="11" fillId="0" borderId="38" xfId="0" applyNumberFormat="1" applyFont="1" applyBorder="1" applyAlignment="1">
      <alignment horizontal="center"/>
    </xf>
    <xf numFmtId="0" fontId="11" fillId="0" borderId="39" xfId="0" applyFont="1" applyBorder="1" applyAlignment="1">
      <alignment horizontal="center"/>
    </xf>
    <xf numFmtId="0" fontId="11" fillId="0" borderId="40"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42" xfId="0" applyFont="1" applyBorder="1" applyAlignment="1">
      <alignment horizontal="center"/>
    </xf>
    <xf numFmtId="169" fontId="37" fillId="9" borderId="25" xfId="0" applyNumberFormat="1" applyFont="1" applyFill="1" applyBorder="1" applyAlignment="1">
      <alignment horizontal="center" wrapText="1"/>
    </xf>
    <xf numFmtId="169" fontId="37" fillId="9" borderId="27" xfId="0" applyNumberFormat="1" applyFont="1" applyFill="1" applyBorder="1" applyAlignment="1">
      <alignment horizontal="center" wrapText="1"/>
    </xf>
    <xf numFmtId="0" fontId="12" fillId="8" borderId="0" xfId="0" applyFont="1" applyFill="1" applyBorder="1" applyAlignment="1">
      <alignment horizontal="right" vertical="top" wrapText="1"/>
    </xf>
    <xf numFmtId="0" fontId="12" fillId="8" borderId="0" xfId="0" applyFont="1" applyFill="1" applyBorder="1" applyAlignment="1">
      <alignment horizontal="left" vertical="center" wrapText="1"/>
    </xf>
    <xf numFmtId="0" fontId="6" fillId="0" borderId="0" xfId="0" applyFont="1" applyBorder="1" applyAlignment="1">
      <alignment horizontal="center" vertical="center" wrapText="1"/>
    </xf>
    <xf numFmtId="0" fontId="2" fillId="0" borderId="0" xfId="0" applyFont="1" applyBorder="1" applyAlignment="1">
      <alignment horizontal="center" vertical="center"/>
    </xf>
    <xf numFmtId="0" fontId="0" fillId="0" borderId="62" xfId="0" applyBorder="1" applyAlignment="1">
      <alignment horizontal="center" vertical="center"/>
    </xf>
    <xf numFmtId="0" fontId="0" fillId="0" borderId="62" xfId="0" applyFill="1" applyBorder="1" applyAlignment="1">
      <alignment horizontal="center" vertical="center"/>
    </xf>
    <xf numFmtId="0" fontId="10" fillId="0" borderId="62" xfId="0" applyFont="1" applyFill="1" applyBorder="1" applyAlignment="1">
      <alignment horizontal="center" vertical="center"/>
    </xf>
    <xf numFmtId="0" fontId="10" fillId="0" borderId="0" xfId="0" applyFont="1" applyBorder="1" applyAlignment="1">
      <alignment horizontal="center" vertical="center"/>
    </xf>
    <xf numFmtId="0" fontId="0" fillId="0" borderId="0" xfId="0" applyBorder="1"/>
    <xf numFmtId="0" fontId="0" fillId="0" borderId="0" xfId="0" applyBorder="1" applyAlignment="1">
      <alignment horizontal="center" vertical="center"/>
    </xf>
  </cellXfs>
  <cellStyles count="2">
    <cellStyle name="Normální" xfId="0" builtinId="0"/>
    <cellStyle name="Procenta" xfId="1" builtinId="5"/>
  </cellStyles>
  <dxfs count="2">
    <dxf>
      <font>
        <b/>
        <i val="0"/>
        <color rgb="FFFF0000"/>
      </font>
    </dxf>
    <dxf>
      <font>
        <condense val="0"/>
        <extend val="0"/>
        <color rgb="FF9C0006"/>
      </font>
      <fill>
        <patternFill>
          <bgColor rgb="FFFFC7CE"/>
        </patternFill>
      </fill>
    </dxf>
  </dxfs>
  <tableStyles count="0" defaultTableStyle="TableStyleMedium9" defaultPivotStyle="PivotStyleLight16"/>
  <colors>
    <mruColors>
      <color rgb="FFF3FFFF"/>
      <color rgb="FFCCFFFF"/>
      <color rgb="FFFFFFCC"/>
      <color rgb="FFFFE389"/>
      <color rgb="FFCCFFCC"/>
      <color rgb="FF66FFFF"/>
      <color rgb="FF99FFCC"/>
      <color rgb="FFCCCCFF"/>
      <color rgb="FFFFFF99"/>
      <color rgb="FF8BF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26" Type="http://schemas.openxmlformats.org/officeDocument/2006/relationships/printerSettings" Target="../printerSettings/printerSettings26.bin"/><Relationship Id="rId21" Type="http://schemas.openxmlformats.org/officeDocument/2006/relationships/printerSettings" Target="../printerSettings/printerSettings21.bin"/><Relationship Id="rId34" Type="http://schemas.openxmlformats.org/officeDocument/2006/relationships/printerSettings" Target="../printerSettings/printerSettings34.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5" Type="http://schemas.openxmlformats.org/officeDocument/2006/relationships/printerSettings" Target="../printerSettings/printerSettings25.bin"/><Relationship Id="rId33" Type="http://schemas.openxmlformats.org/officeDocument/2006/relationships/printerSettings" Target="../printerSettings/printerSettings33.bin"/><Relationship Id="rId38" Type="http://schemas.openxmlformats.org/officeDocument/2006/relationships/comments" Target="../comments1.xml"/><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29" Type="http://schemas.openxmlformats.org/officeDocument/2006/relationships/printerSettings" Target="../printerSettings/printerSettings29.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24" Type="http://schemas.openxmlformats.org/officeDocument/2006/relationships/printerSettings" Target="../printerSettings/printerSettings24.bin"/><Relationship Id="rId32" Type="http://schemas.openxmlformats.org/officeDocument/2006/relationships/printerSettings" Target="../printerSettings/printerSettings32.bin"/><Relationship Id="rId37" Type="http://schemas.openxmlformats.org/officeDocument/2006/relationships/vmlDrawing" Target="../drawings/vmlDrawing1.vml"/><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printerSettings" Target="../printerSettings/printerSettings23.bin"/><Relationship Id="rId28" Type="http://schemas.openxmlformats.org/officeDocument/2006/relationships/printerSettings" Target="../printerSettings/printerSettings28.bin"/><Relationship Id="rId36" Type="http://schemas.openxmlformats.org/officeDocument/2006/relationships/printerSettings" Target="../printerSettings/printerSettings36.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31" Type="http://schemas.openxmlformats.org/officeDocument/2006/relationships/printerSettings" Target="../printerSettings/printerSettings31.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 Id="rId27" Type="http://schemas.openxmlformats.org/officeDocument/2006/relationships/printerSettings" Target="../printerSettings/printerSettings27.bin"/><Relationship Id="rId30" Type="http://schemas.openxmlformats.org/officeDocument/2006/relationships/printerSettings" Target="../printerSettings/printerSettings30.bin"/><Relationship Id="rId35" Type="http://schemas.openxmlformats.org/officeDocument/2006/relationships/printerSettings" Target="../printerSettings/printerSettings35.bin"/><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44.bin"/><Relationship Id="rId13" Type="http://schemas.openxmlformats.org/officeDocument/2006/relationships/printerSettings" Target="../printerSettings/printerSettings49.bin"/><Relationship Id="rId18" Type="http://schemas.openxmlformats.org/officeDocument/2006/relationships/printerSettings" Target="../printerSettings/printerSettings54.bin"/><Relationship Id="rId3" Type="http://schemas.openxmlformats.org/officeDocument/2006/relationships/printerSettings" Target="../printerSettings/printerSettings39.bin"/><Relationship Id="rId21" Type="http://schemas.openxmlformats.org/officeDocument/2006/relationships/printerSettings" Target="../printerSettings/printerSettings57.bin"/><Relationship Id="rId7" Type="http://schemas.openxmlformats.org/officeDocument/2006/relationships/printerSettings" Target="../printerSettings/printerSettings43.bin"/><Relationship Id="rId12" Type="http://schemas.openxmlformats.org/officeDocument/2006/relationships/printerSettings" Target="../printerSettings/printerSettings48.bin"/><Relationship Id="rId17" Type="http://schemas.openxmlformats.org/officeDocument/2006/relationships/printerSettings" Target="../printerSettings/printerSettings53.bin"/><Relationship Id="rId2" Type="http://schemas.openxmlformats.org/officeDocument/2006/relationships/printerSettings" Target="../printerSettings/printerSettings38.bin"/><Relationship Id="rId16" Type="http://schemas.openxmlformats.org/officeDocument/2006/relationships/printerSettings" Target="../printerSettings/printerSettings52.bin"/><Relationship Id="rId20" Type="http://schemas.openxmlformats.org/officeDocument/2006/relationships/printerSettings" Target="../printerSettings/printerSettings56.bin"/><Relationship Id="rId1" Type="http://schemas.openxmlformats.org/officeDocument/2006/relationships/printerSettings" Target="../printerSettings/printerSettings37.bin"/><Relationship Id="rId6" Type="http://schemas.openxmlformats.org/officeDocument/2006/relationships/printerSettings" Target="../printerSettings/printerSettings42.bin"/><Relationship Id="rId11" Type="http://schemas.openxmlformats.org/officeDocument/2006/relationships/printerSettings" Target="../printerSettings/printerSettings47.bin"/><Relationship Id="rId5" Type="http://schemas.openxmlformats.org/officeDocument/2006/relationships/printerSettings" Target="../printerSettings/printerSettings41.bin"/><Relationship Id="rId15" Type="http://schemas.openxmlformats.org/officeDocument/2006/relationships/printerSettings" Target="../printerSettings/printerSettings51.bin"/><Relationship Id="rId10" Type="http://schemas.openxmlformats.org/officeDocument/2006/relationships/printerSettings" Target="../printerSettings/printerSettings46.bin"/><Relationship Id="rId19" Type="http://schemas.openxmlformats.org/officeDocument/2006/relationships/printerSettings" Target="../printerSettings/printerSettings55.bin"/><Relationship Id="rId4" Type="http://schemas.openxmlformats.org/officeDocument/2006/relationships/printerSettings" Target="../printerSettings/printerSettings40.bin"/><Relationship Id="rId9" Type="http://schemas.openxmlformats.org/officeDocument/2006/relationships/printerSettings" Target="../printerSettings/printerSettings45.bin"/><Relationship Id="rId14" Type="http://schemas.openxmlformats.org/officeDocument/2006/relationships/printerSettings" Target="../printerSettings/printerSettings50.bin"/><Relationship Id="rId22" Type="http://schemas.openxmlformats.org/officeDocument/2006/relationships/printerSettings" Target="../printerSettings/printerSettings5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M152"/>
  <sheetViews>
    <sheetView tabSelected="1" zoomScaleNormal="100" workbookViewId="0">
      <pane xSplit="3" ySplit="4" topLeftCell="D5" activePane="bottomRight" state="frozen"/>
      <selection pane="topRight" activeCell="D1" sqref="D1"/>
      <selection pane="bottomLeft" activeCell="A5" sqref="A5"/>
      <selection pane="bottomRight" activeCell="A5" sqref="A5"/>
    </sheetView>
  </sheetViews>
  <sheetFormatPr defaultRowHeight="12.75" outlineLevelCol="1" x14ac:dyDescent="0.2"/>
  <cols>
    <col min="1" max="1" width="3.85546875" style="652" customWidth="1"/>
    <col min="2" max="2" width="30" style="134" customWidth="1"/>
    <col min="3" max="3" width="8.140625" customWidth="1"/>
    <col min="4" max="4" width="12.7109375" style="378" customWidth="1"/>
    <col min="5" max="5" width="8.85546875" style="78" customWidth="1"/>
    <col min="6" max="6" width="14.28515625" style="78" customWidth="1" outlineLevel="1"/>
    <col min="7" max="7" width="11.42578125" style="78" customWidth="1" outlineLevel="1"/>
    <col min="8" max="8" width="10.42578125" style="78" customWidth="1" outlineLevel="1"/>
    <col min="9" max="9" width="11.28515625" style="78" customWidth="1" outlineLevel="1"/>
    <col min="10" max="10" width="9.7109375" style="78" customWidth="1" outlineLevel="1"/>
    <col min="11" max="11" width="10.28515625" style="78" customWidth="1" outlineLevel="1"/>
    <col min="12" max="12" width="9.7109375" style="78" customWidth="1" outlineLevel="1"/>
    <col min="13" max="13" width="10.42578125" style="69" customWidth="1" outlineLevel="1"/>
    <col min="14" max="14" width="8.5703125" style="78" customWidth="1" outlineLevel="1"/>
    <col min="15" max="15" width="10" style="78" customWidth="1" outlineLevel="1"/>
    <col min="16" max="17" width="12.28515625" style="78" customWidth="1"/>
    <col min="18" max="18" width="11.42578125" style="78" customWidth="1"/>
    <col min="19" max="19" width="13.140625" style="68" customWidth="1"/>
    <col min="20" max="20" width="13" style="125" customWidth="1"/>
    <col min="21" max="21" width="11.42578125" style="68" customWidth="1"/>
    <col min="22" max="22" width="8.85546875" style="473" customWidth="1"/>
    <col min="23" max="23" width="8.42578125" style="473" customWidth="1"/>
    <col min="24" max="24" width="7.85546875" style="473" customWidth="1"/>
    <col min="25" max="25" width="8.140625" style="473" customWidth="1"/>
    <col min="26" max="26" width="8.140625" style="261" customWidth="1"/>
    <col min="27" max="27" width="9.28515625" customWidth="1"/>
    <col min="28" max="28" width="10" customWidth="1"/>
    <col min="29" max="29" width="9.140625" customWidth="1"/>
    <col min="30" max="30" width="8.85546875" customWidth="1"/>
    <col min="31" max="31" width="13.42578125" style="78" customWidth="1"/>
    <col min="32" max="32" width="15.28515625" style="136" customWidth="1"/>
    <col min="33" max="33" width="10" style="297" customWidth="1"/>
    <col min="34" max="34" width="12" style="136" customWidth="1"/>
    <col min="35" max="35" width="9.7109375" style="136" customWidth="1"/>
    <col min="36" max="36" width="12.85546875" style="437" customWidth="1"/>
    <col min="37" max="37" width="9.140625" customWidth="1"/>
    <col min="38" max="38" width="10.28515625" customWidth="1"/>
    <col min="39" max="39" width="9" customWidth="1"/>
    <col min="40" max="40" width="8.7109375" customWidth="1"/>
    <col min="41" max="41" width="9.140625" customWidth="1"/>
    <col min="42" max="42" width="9.7109375" customWidth="1"/>
    <col min="43" max="43" width="11" customWidth="1"/>
    <col min="44" max="45" width="9.140625" customWidth="1"/>
    <col min="46" max="46" width="9.42578125" customWidth="1"/>
    <col min="47" max="47" width="8.7109375" customWidth="1"/>
    <col min="48" max="48" width="13.7109375" style="78" customWidth="1"/>
    <col min="49" max="49" width="10.140625" customWidth="1"/>
    <col min="50" max="50" width="8.5703125" style="38" customWidth="1"/>
    <col min="51" max="51" width="9.7109375" customWidth="1"/>
    <col min="52" max="52" width="13.42578125" style="13" customWidth="1"/>
    <col min="53" max="53" width="12.7109375" style="13" customWidth="1"/>
    <col min="54" max="54" width="12" customWidth="1"/>
    <col min="55" max="55" width="2.5703125" style="119" customWidth="1"/>
    <col min="56" max="56" width="10.28515625" style="119" customWidth="1"/>
    <col min="57" max="57" width="8.42578125" style="119" customWidth="1"/>
    <col min="58" max="58" width="6.140625" style="119" customWidth="1"/>
    <col min="59" max="59" width="10.7109375" style="321" customWidth="1"/>
    <col min="60" max="60" width="9.85546875" style="119" customWidth="1"/>
    <col min="61" max="61" width="10.42578125" style="119" customWidth="1"/>
    <col min="62" max="62" width="9.140625" style="119" customWidth="1"/>
    <col min="63" max="63" width="18.140625" style="13" customWidth="1"/>
    <col min="64" max="64" width="40.85546875" customWidth="1"/>
  </cols>
  <sheetData>
    <row r="1" spans="1:64" s="17" customFormat="1" ht="13.5" thickBot="1" x14ac:dyDescent="0.25">
      <c r="A1" s="115"/>
      <c r="B1" s="129"/>
      <c r="C1" s="28"/>
      <c r="D1" s="361"/>
      <c r="E1" s="79"/>
      <c r="F1" s="79"/>
      <c r="G1" s="79"/>
      <c r="H1" s="79"/>
      <c r="I1" s="79"/>
      <c r="J1" s="79"/>
      <c r="K1" s="79"/>
      <c r="L1" s="79"/>
      <c r="M1" s="79"/>
      <c r="N1" s="79"/>
      <c r="O1" s="79"/>
      <c r="P1" s="69"/>
      <c r="Q1" s="69"/>
      <c r="R1" s="69"/>
      <c r="S1" s="68"/>
      <c r="T1" s="124"/>
      <c r="U1" s="380"/>
      <c r="V1" s="438"/>
      <c r="W1" s="438"/>
      <c r="X1" s="438"/>
      <c r="Y1" s="438"/>
      <c r="Z1" s="257"/>
      <c r="AA1" s="122" t="s">
        <v>97</v>
      </c>
      <c r="AE1" s="69"/>
      <c r="AF1" s="405" t="s">
        <v>89</v>
      </c>
      <c r="AG1" s="294"/>
      <c r="AH1" s="406" t="s">
        <v>37</v>
      </c>
      <c r="AI1" s="407"/>
      <c r="AJ1" s="433"/>
      <c r="AK1" s="354"/>
      <c r="AM1" s="122" t="s">
        <v>71</v>
      </c>
      <c r="AV1" s="283"/>
      <c r="AX1" s="356"/>
      <c r="AZ1" s="61" t="s">
        <v>65</v>
      </c>
      <c r="BA1" s="29"/>
      <c r="BC1" s="119"/>
      <c r="BD1" s="408" t="s">
        <v>93</v>
      </c>
      <c r="BE1" s="119"/>
      <c r="BF1" s="119"/>
      <c r="BG1" s="321"/>
      <c r="BH1" s="416" t="s">
        <v>38</v>
      </c>
      <c r="BI1" s="291"/>
      <c r="BJ1" s="291"/>
      <c r="BK1" s="17" t="s">
        <v>31</v>
      </c>
    </row>
    <row r="2" spans="1:64" ht="19.899999999999999" customHeight="1" thickBot="1" x14ac:dyDescent="0.25">
      <c r="A2" s="115"/>
      <c r="B2" s="130"/>
      <c r="C2" s="58"/>
      <c r="D2" s="362" t="s">
        <v>103</v>
      </c>
      <c r="E2" s="110"/>
      <c r="F2" s="110"/>
      <c r="G2" s="110"/>
      <c r="H2" s="110"/>
      <c r="I2" s="110"/>
      <c r="J2" s="110"/>
      <c r="K2" s="110"/>
      <c r="L2" s="110"/>
      <c r="M2" s="110"/>
      <c r="N2" s="110"/>
      <c r="O2" s="110"/>
      <c r="P2" s="110"/>
      <c r="Q2" s="110"/>
      <c r="R2" s="110"/>
      <c r="S2" s="396"/>
      <c r="T2" s="355" t="s">
        <v>51</v>
      </c>
      <c r="U2" s="217" t="s">
        <v>33</v>
      </c>
      <c r="V2" s="439"/>
      <c r="W2" s="439"/>
      <c r="X2" s="439"/>
      <c r="Y2" s="439"/>
      <c r="Z2" s="641" t="s">
        <v>87</v>
      </c>
      <c r="AA2" s="638" t="s">
        <v>48</v>
      </c>
      <c r="AB2" s="639"/>
      <c r="AC2" s="639"/>
      <c r="AD2" s="640"/>
      <c r="AE2" s="429"/>
      <c r="AF2" s="404" t="s">
        <v>91</v>
      </c>
      <c r="AG2" s="295"/>
      <c r="AH2" s="282"/>
      <c r="AI2" s="282"/>
      <c r="AJ2" s="429" t="s">
        <v>88</v>
      </c>
      <c r="AK2" s="282"/>
      <c r="AL2" s="282"/>
      <c r="AM2" s="282"/>
      <c r="AN2" s="282"/>
      <c r="AO2" s="282"/>
      <c r="AP2" s="282"/>
      <c r="AQ2" s="282"/>
      <c r="AR2" s="282"/>
      <c r="AS2" s="282"/>
      <c r="AT2" s="282"/>
      <c r="AU2" s="282"/>
      <c r="AV2" s="284"/>
      <c r="AW2" s="26" t="s">
        <v>2</v>
      </c>
      <c r="AX2" s="64" t="s">
        <v>63</v>
      </c>
      <c r="AY2" s="215"/>
      <c r="AZ2" s="635" t="s">
        <v>64</v>
      </c>
      <c r="BA2" s="636"/>
      <c r="BB2" s="637"/>
      <c r="BD2" s="153" t="s">
        <v>92</v>
      </c>
      <c r="BE2" s="411"/>
      <c r="BH2" s="415" t="s">
        <v>99</v>
      </c>
      <c r="BI2" s="329"/>
      <c r="BJ2" s="329"/>
      <c r="BK2" t="s">
        <v>68</v>
      </c>
    </row>
    <row r="3" spans="1:64" s="24" customFormat="1" ht="61.15" customHeight="1" x14ac:dyDescent="0.2">
      <c r="A3" s="645"/>
      <c r="B3" s="151" t="s">
        <v>30</v>
      </c>
      <c r="C3" s="533" t="s">
        <v>12</v>
      </c>
      <c r="D3" s="363" t="s">
        <v>84</v>
      </c>
      <c r="E3" s="111" t="s">
        <v>75</v>
      </c>
      <c r="F3" s="80" t="s">
        <v>22</v>
      </c>
      <c r="G3" s="80" t="s">
        <v>80</v>
      </c>
      <c r="H3" s="80" t="s">
        <v>81</v>
      </c>
      <c r="I3" s="80" t="s">
        <v>27</v>
      </c>
      <c r="J3" s="80" t="s">
        <v>82</v>
      </c>
      <c r="K3" s="80" t="s">
        <v>21</v>
      </c>
      <c r="L3" s="80" t="s">
        <v>78</v>
      </c>
      <c r="M3" s="397" t="s">
        <v>79</v>
      </c>
      <c r="N3" s="80" t="s">
        <v>23</v>
      </c>
      <c r="O3" s="80" t="s">
        <v>24</v>
      </c>
      <c r="P3" s="70" t="s">
        <v>77</v>
      </c>
      <c r="Q3" s="394" t="s">
        <v>83</v>
      </c>
      <c r="R3" s="394" t="s">
        <v>85</v>
      </c>
      <c r="S3" s="104" t="s">
        <v>86</v>
      </c>
      <c r="T3" s="102" t="s">
        <v>39</v>
      </c>
      <c r="U3" s="95" t="s">
        <v>34</v>
      </c>
      <c r="V3" s="440" t="s">
        <v>40</v>
      </c>
      <c r="W3" s="441" t="s">
        <v>41</v>
      </c>
      <c r="X3" s="441" t="s">
        <v>42</v>
      </c>
      <c r="Y3" s="442" t="s">
        <v>43</v>
      </c>
      <c r="Z3" s="642"/>
      <c r="AA3" s="495" t="s">
        <v>96</v>
      </c>
      <c r="AB3" s="497" t="s">
        <v>44</v>
      </c>
      <c r="AC3" s="92" t="s">
        <v>45</v>
      </c>
      <c r="AD3" s="302" t="s">
        <v>46</v>
      </c>
      <c r="AE3" s="430" t="s">
        <v>47</v>
      </c>
      <c r="AF3" s="304" t="s">
        <v>49</v>
      </c>
      <c r="AG3" s="395" t="s">
        <v>69</v>
      </c>
      <c r="AH3" s="317" t="s">
        <v>50</v>
      </c>
      <c r="AI3" s="345" t="s">
        <v>70</v>
      </c>
      <c r="AJ3" s="434" t="s">
        <v>52</v>
      </c>
      <c r="AK3" s="20" t="s">
        <v>53</v>
      </c>
      <c r="AL3" s="19" t="s">
        <v>54</v>
      </c>
      <c r="AM3" s="21" t="s">
        <v>98</v>
      </c>
      <c r="AN3" s="100" t="s">
        <v>55</v>
      </c>
      <c r="AO3" s="20" t="s">
        <v>56</v>
      </c>
      <c r="AP3" s="18" t="s">
        <v>57</v>
      </c>
      <c r="AQ3" s="101" t="s">
        <v>58</v>
      </c>
      <c r="AR3" s="98" t="s">
        <v>7</v>
      </c>
      <c r="AS3" s="19" t="s">
        <v>8</v>
      </c>
      <c r="AT3" s="20" t="s">
        <v>90</v>
      </c>
      <c r="AU3" s="145" t="s">
        <v>59</v>
      </c>
      <c r="AV3" s="285" t="s">
        <v>60</v>
      </c>
      <c r="AW3" s="320" t="s">
        <v>61</v>
      </c>
      <c r="AX3" s="65" t="s">
        <v>101</v>
      </c>
      <c r="AY3" s="15" t="s">
        <v>62</v>
      </c>
      <c r="AZ3" s="22" t="s">
        <v>104</v>
      </c>
      <c r="BA3" s="62" t="s">
        <v>15</v>
      </c>
      <c r="BB3" s="23" t="s">
        <v>66</v>
      </c>
      <c r="BC3" s="120"/>
      <c r="BD3" s="409" t="s">
        <v>94</v>
      </c>
      <c r="BE3" s="410" t="s">
        <v>95</v>
      </c>
      <c r="BF3" s="120"/>
      <c r="BG3" s="538" t="s">
        <v>67</v>
      </c>
      <c r="BH3" s="331" t="s">
        <v>72</v>
      </c>
      <c r="BI3" s="332" t="s">
        <v>73</v>
      </c>
      <c r="BJ3" s="333" t="s">
        <v>74</v>
      </c>
      <c r="BK3" s="539" t="s">
        <v>32</v>
      </c>
      <c r="BL3" s="540" t="s">
        <v>102</v>
      </c>
    </row>
    <row r="4" spans="1:64" s="1" customFormat="1" ht="14.25" thickBot="1" x14ac:dyDescent="0.3">
      <c r="A4" s="646"/>
      <c r="B4" s="131"/>
      <c r="C4" s="534"/>
      <c r="D4" s="364" t="s">
        <v>76</v>
      </c>
      <c r="E4" s="112" t="s">
        <v>76</v>
      </c>
      <c r="F4" s="81" t="s">
        <v>76</v>
      </c>
      <c r="G4" s="81" t="s">
        <v>76</v>
      </c>
      <c r="H4" s="81" t="s">
        <v>76</v>
      </c>
      <c r="I4" s="81" t="s">
        <v>76</v>
      </c>
      <c r="J4" s="81" t="s">
        <v>76</v>
      </c>
      <c r="K4" s="81" t="s">
        <v>76</v>
      </c>
      <c r="L4" s="81" t="s">
        <v>76</v>
      </c>
      <c r="M4" s="398" t="s">
        <v>76</v>
      </c>
      <c r="N4" s="81" t="s">
        <v>76</v>
      </c>
      <c r="O4" s="81" t="s">
        <v>76</v>
      </c>
      <c r="P4" s="71" t="s">
        <v>76</v>
      </c>
      <c r="Q4" s="71" t="s">
        <v>76</v>
      </c>
      <c r="R4" s="381" t="s">
        <v>0</v>
      </c>
      <c r="S4" s="483" t="s">
        <v>100</v>
      </c>
      <c r="T4" s="103" t="s">
        <v>0</v>
      </c>
      <c r="U4" s="87" t="s">
        <v>14</v>
      </c>
      <c r="V4" s="443" t="s">
        <v>17</v>
      </c>
      <c r="W4" s="444" t="s">
        <v>17</v>
      </c>
      <c r="X4" s="444" t="s">
        <v>17</v>
      </c>
      <c r="Y4" s="445" t="s">
        <v>17</v>
      </c>
      <c r="Z4" s="258" t="s">
        <v>28</v>
      </c>
      <c r="AA4" s="496" t="s">
        <v>9</v>
      </c>
      <c r="AB4" s="152" t="s">
        <v>29</v>
      </c>
      <c r="AC4" s="93"/>
      <c r="AD4" s="94" t="s">
        <v>20</v>
      </c>
      <c r="AE4" s="431" t="s">
        <v>36</v>
      </c>
      <c r="AF4" s="305" t="s">
        <v>16</v>
      </c>
      <c r="AG4" s="328"/>
      <c r="AH4" s="305" t="s">
        <v>16</v>
      </c>
      <c r="AI4" s="346"/>
      <c r="AJ4" s="435" t="s">
        <v>0</v>
      </c>
      <c r="AK4" s="2"/>
      <c r="AL4" s="2"/>
      <c r="AM4" s="2"/>
      <c r="AN4" s="477" t="s">
        <v>6</v>
      </c>
      <c r="AO4" s="2"/>
      <c r="AP4" s="486"/>
      <c r="AQ4" s="25" t="s">
        <v>19</v>
      </c>
      <c r="AR4" s="6"/>
      <c r="AS4" s="2"/>
      <c r="AT4" s="8" t="s">
        <v>5</v>
      </c>
      <c r="AU4" s="93"/>
      <c r="AV4" s="286" t="s">
        <v>16</v>
      </c>
      <c r="AW4" s="27" t="s">
        <v>0</v>
      </c>
      <c r="AX4" s="37" t="s">
        <v>1</v>
      </c>
      <c r="AY4" s="10"/>
      <c r="AZ4" s="14" t="s">
        <v>3</v>
      </c>
      <c r="BA4" s="63" t="s">
        <v>3</v>
      </c>
      <c r="BB4" s="7" t="s">
        <v>4</v>
      </c>
      <c r="BC4" s="121"/>
      <c r="BD4" s="551"/>
      <c r="BE4" s="552"/>
      <c r="BF4" s="121"/>
      <c r="BG4" s="336"/>
      <c r="BH4" s="541"/>
      <c r="BI4" s="541"/>
      <c r="BJ4" s="542" t="s">
        <v>35</v>
      </c>
      <c r="BK4" s="335" t="s">
        <v>13</v>
      </c>
      <c r="BL4" s="417"/>
    </row>
    <row r="5" spans="1:64" ht="13.5" thickTop="1" x14ac:dyDescent="0.2">
      <c r="A5" s="647"/>
      <c r="B5" s="634"/>
      <c r="C5" s="150" t="s">
        <v>10</v>
      </c>
      <c r="D5" s="365"/>
      <c r="E5" s="263"/>
      <c r="F5" s="264"/>
      <c r="G5" s="264"/>
      <c r="H5" s="264"/>
      <c r="I5" s="264"/>
      <c r="J5" s="264"/>
      <c r="K5" s="264"/>
      <c r="L5" s="264"/>
      <c r="M5" s="154"/>
      <c r="N5" s="264"/>
      <c r="O5" s="264"/>
      <c r="P5" s="72">
        <f t="shared" ref="P5:P68" si="0">SUM(F5:O5)</f>
        <v>0</v>
      </c>
      <c r="Q5" s="113"/>
      <c r="R5" s="382">
        <f>Q5-P5</f>
        <v>0</v>
      </c>
      <c r="S5" s="105">
        <f>Q5+Q6</f>
        <v>0</v>
      </c>
      <c r="T5" s="233"/>
      <c r="U5" s="116">
        <f>S5-T5</f>
        <v>0</v>
      </c>
      <c r="V5" s="446" t="e">
        <f>Q5/(12*D5)*1000</f>
        <v>#DIV/0!</v>
      </c>
      <c r="W5" s="447" t="e">
        <f>H5/(12*D5)*1000</f>
        <v>#DIV/0!</v>
      </c>
      <c r="X5" s="447" t="e">
        <f>I5/(12*D5)*1000</f>
        <v>#DIV/0!</v>
      </c>
      <c r="Y5" s="447" t="e">
        <f>W5+X5</f>
        <v>#DIV/0!</v>
      </c>
      <c r="Z5" s="259">
        <v>7.0000000000000007E-2</v>
      </c>
      <c r="AA5" s="66"/>
      <c r="AB5" s="219" t="e">
        <f>V5*(1+Z5)</f>
        <v>#DIV/0!</v>
      </c>
      <c r="AC5" s="220" t="e">
        <f>V5-Y5 +0.07*(F5+0.8*(G5+M5+N5))</f>
        <v>#DIV/0!</v>
      </c>
      <c r="AD5" s="221" t="e">
        <f>AB5-AC5</f>
        <v>#DIV/0!</v>
      </c>
      <c r="AE5" s="432" t="e">
        <f>AA5*AB5*0.012</f>
        <v>#DIV/0!</v>
      </c>
      <c r="AF5" s="306"/>
      <c r="AG5" s="322"/>
      <c r="AH5" s="306"/>
      <c r="AI5" s="347"/>
      <c r="AJ5" s="476" t="e">
        <f>AF5+AH5-AE5</f>
        <v>#DIV/0!</v>
      </c>
      <c r="AK5" s="4" t="e">
        <f>AJ5/(12*AA5)*1000</f>
        <v>#DIV/0!</v>
      </c>
      <c r="AL5" s="5" t="e">
        <f t="shared" ref="AL5:AL34" si="1">AK5/Y5</f>
        <v>#DIV/0!</v>
      </c>
      <c r="AM5" s="140">
        <f t="shared" ref="AM5:AM64" si="2">AA5</f>
        <v>0</v>
      </c>
      <c r="AN5" s="475" t="e">
        <f>AF5+AH5-(AM5*AB5*0.012)</f>
        <v>#DIV/0!</v>
      </c>
      <c r="AO5" s="484" t="e">
        <f>AN5/(12*AM5)*1000</f>
        <v>#DIV/0!</v>
      </c>
      <c r="AP5" s="487" t="e">
        <f t="shared" ref="AP5:AP34" si="3">AO5/Y5</f>
        <v>#DIV/0!</v>
      </c>
      <c r="AQ5" s="99"/>
      <c r="AR5" s="488" t="e">
        <f>AQ5/(12*AM5)*1000</f>
        <v>#DIV/0!</v>
      </c>
      <c r="AS5" s="484" t="e">
        <f>Y5+AO5+AR5</f>
        <v>#DIV/0!</v>
      </c>
      <c r="AT5" s="489" t="e">
        <f t="shared" ref="AT5:AT34" si="4">(AO5+AR5)/Y5</f>
        <v>#DIV/0!</v>
      </c>
      <c r="AU5" s="490" t="e">
        <f t="shared" ref="AU5:AU34" si="5">AS5/Y5</f>
        <v>#DIV/0!</v>
      </c>
      <c r="AV5" s="287">
        <f>AF5+AQ5</f>
        <v>0</v>
      </c>
      <c r="AW5" s="11">
        <f t="shared" ref="AW5:AW34" si="6">H5+I5</f>
        <v>0</v>
      </c>
      <c r="AX5" s="3"/>
      <c r="AY5" s="12" t="e">
        <f t="shared" ref="AY5:AY42" si="7">Y5/AX5</f>
        <v>#DIV/0!</v>
      </c>
      <c r="AZ5" s="82"/>
      <c r="BA5" s="123"/>
      <c r="BB5" s="218" t="e">
        <f>(AV5+AV6+AH5+AH6-AZ5-2/3*AZ6)/((BA5*12+BA6*8))</f>
        <v>#DIV/0!</v>
      </c>
      <c r="BD5" s="82"/>
      <c r="BE5" s="553"/>
      <c r="BG5" s="337"/>
      <c r="BH5" s="543">
        <f>IF(AG5+AG6+AI5+AI6-AM5-2/3*AM6&lt;0,AG5+AG6+AI5+AI6-AM5-2/3*AM6,0)</f>
        <v>0</v>
      </c>
      <c r="BI5" s="543">
        <f>AG5+AI5-AM5</f>
        <v>0</v>
      </c>
      <c r="BJ5" s="544">
        <f>BI5+BI6</f>
        <v>0</v>
      </c>
      <c r="BK5" s="334">
        <f>IF(AV5+AV6+AH5+AH6-AZ5-2/3*AZ6&lt;0,AV5+AV6+AH5+AH6-AZ5-2/3*AZ6,0)</f>
        <v>0</v>
      </c>
      <c r="BL5" s="303"/>
    </row>
    <row r="6" spans="1:64" ht="13.5" thickBot="1" x14ac:dyDescent="0.25">
      <c r="A6" s="647"/>
      <c r="B6" s="630"/>
      <c r="C6" s="147" t="s">
        <v>11</v>
      </c>
      <c r="D6" s="366"/>
      <c r="E6" s="241"/>
      <c r="F6" s="242"/>
      <c r="G6" s="242"/>
      <c r="H6" s="242"/>
      <c r="I6" s="242"/>
      <c r="J6" s="242"/>
      <c r="K6" s="242"/>
      <c r="L6" s="242"/>
      <c r="M6" s="240"/>
      <c r="N6" s="242"/>
      <c r="O6" s="242"/>
      <c r="P6" s="73">
        <f t="shared" si="0"/>
        <v>0</v>
      </c>
      <c r="Q6" s="114"/>
      <c r="R6" s="383">
        <f t="shared" ref="R6:R65" si="8">Q6-P6</f>
        <v>0</v>
      </c>
      <c r="S6" s="482" t="str">
        <f>IF(D5+D6=0,"",(H5+H6+I5+I6)/(12*(D5+D6))*1000)</f>
        <v/>
      </c>
      <c r="T6" s="262" t="s">
        <v>18</v>
      </c>
      <c r="U6" s="91" t="s">
        <v>18</v>
      </c>
      <c r="V6" s="448" t="e">
        <f t="shared" ref="V6:V65" si="9">Q6/(12*D6)*1000</f>
        <v>#DIV/0!</v>
      </c>
      <c r="W6" s="449" t="e">
        <f t="shared" ref="W6:W34" si="10">H6/(12*D6)*1000</f>
        <v>#DIV/0!</v>
      </c>
      <c r="X6" s="449" t="e">
        <f t="shared" ref="X6:X34" si="11">I6/(12*D6)*1000</f>
        <v>#DIV/0!</v>
      </c>
      <c r="Y6" s="449" t="e">
        <f t="shared" ref="Y6:Y34" si="12">W6+X6</f>
        <v>#DIV/0!</v>
      </c>
      <c r="Z6" s="402">
        <v>0.05</v>
      </c>
      <c r="AA6" s="67"/>
      <c r="AB6" s="222" t="e">
        <f t="shared" ref="AB6:AB13" si="13">V6*(1+Z6)</f>
        <v>#DIV/0!</v>
      </c>
      <c r="AC6" s="223" t="e">
        <f>V6-Y6+1400</f>
        <v>#DIV/0!</v>
      </c>
      <c r="AD6" s="224" t="e">
        <f t="shared" ref="AD6:AD65" si="14">AB6-AC6</f>
        <v>#DIV/0!</v>
      </c>
      <c r="AE6" s="535" t="e">
        <f>AA6*AB6*0.008</f>
        <v>#DIV/0!</v>
      </c>
      <c r="AF6" s="307"/>
      <c r="AG6" s="313"/>
      <c r="AH6" s="307"/>
      <c r="AI6" s="348"/>
      <c r="AJ6" s="514" t="e">
        <f t="shared" ref="AJ6:AJ65" si="15">AF6+AH6-AE6</f>
        <v>#DIV/0!</v>
      </c>
      <c r="AK6" s="515" t="e">
        <f>AJ6/(8*AA6)*1000</f>
        <v>#DIV/0!</v>
      </c>
      <c r="AL6" s="516" t="e">
        <f t="shared" si="1"/>
        <v>#DIV/0!</v>
      </c>
      <c r="AM6" s="501">
        <f t="shared" si="2"/>
        <v>0</v>
      </c>
      <c r="AN6" s="517" t="e">
        <f>AF6+AH6-(AM6*AB6*0.008)</f>
        <v>#DIV/0!</v>
      </c>
      <c r="AO6" s="518" t="e">
        <f>AN6/(8*AM6)*1000</f>
        <v>#DIV/0!</v>
      </c>
      <c r="AP6" s="519" t="e">
        <f t="shared" si="3"/>
        <v>#DIV/0!</v>
      </c>
      <c r="AQ6" s="109"/>
      <c r="AR6" s="526" t="e">
        <f>AQ6/(8*AM6)*1000</f>
        <v>#DIV/0!</v>
      </c>
      <c r="AS6" s="527" t="e">
        <f t="shared" ref="AS6:AS34" si="16">Y6+AO6+AR6</f>
        <v>#DIV/0!</v>
      </c>
      <c r="AT6" s="528" t="e">
        <f t="shared" si="4"/>
        <v>#DIV/0!</v>
      </c>
      <c r="AU6" s="529" t="e">
        <f t="shared" si="5"/>
        <v>#DIV/0!</v>
      </c>
      <c r="AV6" s="288">
        <f t="shared" ref="AV6:AV57" si="17">AF6+AQ6</f>
        <v>0</v>
      </c>
      <c r="AW6" s="52">
        <f t="shared" si="6"/>
        <v>0</v>
      </c>
      <c r="AX6" s="51"/>
      <c r="AY6" s="53" t="e">
        <f t="shared" si="7"/>
        <v>#DIV/0!</v>
      </c>
      <c r="AZ6" s="60"/>
      <c r="BA6" s="85"/>
      <c r="BB6" s="54"/>
      <c r="BD6" s="60">
        <f>AF6/2</f>
        <v>0</v>
      </c>
      <c r="BE6" s="554">
        <f>AG6/2</f>
        <v>0</v>
      </c>
      <c r="BG6" s="338"/>
      <c r="BH6" s="545"/>
      <c r="BI6" s="545">
        <f>AG6+AI6-2/3*AM6</f>
        <v>0</v>
      </c>
      <c r="BJ6" s="546"/>
      <c r="BK6" s="299"/>
      <c r="BL6" s="602"/>
    </row>
    <row r="7" spans="1:64" x14ac:dyDescent="0.2">
      <c r="A7" s="648"/>
      <c r="B7" s="625"/>
      <c r="C7" s="146" t="s">
        <v>10</v>
      </c>
      <c r="D7" s="367"/>
      <c r="E7" s="238"/>
      <c r="F7" s="239"/>
      <c r="G7" s="239"/>
      <c r="H7" s="239"/>
      <c r="I7" s="239"/>
      <c r="J7" s="239"/>
      <c r="K7" s="239"/>
      <c r="L7" s="239"/>
      <c r="M7" s="237"/>
      <c r="N7" s="239"/>
      <c r="O7" s="239"/>
      <c r="P7" s="74">
        <f t="shared" si="0"/>
        <v>0</v>
      </c>
      <c r="Q7" s="511"/>
      <c r="R7" s="384">
        <f t="shared" si="8"/>
        <v>0</v>
      </c>
      <c r="S7" s="105">
        <f>Q7+Q8</f>
        <v>0</v>
      </c>
      <c r="T7" s="234"/>
      <c r="U7" s="89">
        <f>S7-T7</f>
        <v>0</v>
      </c>
      <c r="V7" s="450" t="e">
        <f t="shared" si="9"/>
        <v>#DIV/0!</v>
      </c>
      <c r="W7" s="451" t="e">
        <f t="shared" si="10"/>
        <v>#DIV/0!</v>
      </c>
      <c r="X7" s="451" t="e">
        <f t="shared" si="11"/>
        <v>#DIV/0!</v>
      </c>
      <c r="Y7" s="451" t="e">
        <f t="shared" si="12"/>
        <v>#DIV/0!</v>
      </c>
      <c r="Z7" s="259">
        <v>7.0000000000000007E-2</v>
      </c>
      <c r="AA7" s="66"/>
      <c r="AB7" s="219" t="e">
        <f t="shared" si="13"/>
        <v>#DIV/0!</v>
      </c>
      <c r="AC7" s="220" t="e">
        <f>V7-Y7 +0.07*(F7+0.8*(G7+M7+N7))</f>
        <v>#DIV/0!</v>
      </c>
      <c r="AD7" s="221" t="e">
        <f t="shared" si="14"/>
        <v>#DIV/0!</v>
      </c>
      <c r="AE7" s="498" t="e">
        <f>AA7*AB7*0.012</f>
        <v>#DIV/0!</v>
      </c>
      <c r="AF7" s="306"/>
      <c r="AG7" s="322"/>
      <c r="AH7" s="306"/>
      <c r="AI7" s="347"/>
      <c r="AJ7" s="502" t="e">
        <f t="shared" si="15"/>
        <v>#DIV/0!</v>
      </c>
      <c r="AK7" s="503" t="e">
        <f>AJ7/(12*AA7)*1000</f>
        <v>#DIV/0!</v>
      </c>
      <c r="AL7" s="504" t="e">
        <f t="shared" si="1"/>
        <v>#DIV/0!</v>
      </c>
      <c r="AM7" s="505">
        <f t="shared" si="2"/>
        <v>0</v>
      </c>
      <c r="AN7" s="506" t="e">
        <f>AF7+AH7-(AM7*AB7*0.012)</f>
        <v>#DIV/0!</v>
      </c>
      <c r="AO7" s="484" t="e">
        <f>AN7/(12*AM7)*1000</f>
        <v>#DIV/0!</v>
      </c>
      <c r="AP7" s="487" t="e">
        <f t="shared" si="3"/>
        <v>#DIV/0!</v>
      </c>
      <c r="AQ7" s="99"/>
      <c r="AR7" s="491" t="e">
        <f>AQ7/(12*AM7)*1000</f>
        <v>#DIV/0!</v>
      </c>
      <c r="AS7" s="484" t="e">
        <f t="shared" si="16"/>
        <v>#DIV/0!</v>
      </c>
      <c r="AT7" s="489" t="e">
        <f t="shared" si="4"/>
        <v>#DIV/0!</v>
      </c>
      <c r="AU7" s="490" t="e">
        <f t="shared" si="5"/>
        <v>#DIV/0!</v>
      </c>
      <c r="AV7" s="287">
        <f t="shared" si="17"/>
        <v>0</v>
      </c>
      <c r="AW7" s="56">
        <f t="shared" si="6"/>
        <v>0</v>
      </c>
      <c r="AX7" s="55"/>
      <c r="AY7" s="57" t="e">
        <f t="shared" si="7"/>
        <v>#DIV/0!</v>
      </c>
      <c r="AZ7" s="59"/>
      <c r="BA7" s="128"/>
      <c r="BB7" s="9" t="e">
        <f>(AV7+AV8+AH7+AH8-AZ7-2/3*AZ8)/((BA7*12+BA8*8))</f>
        <v>#DIV/0!</v>
      </c>
      <c r="BD7" s="59"/>
      <c r="BE7" s="555"/>
      <c r="BG7" s="337"/>
      <c r="BH7" s="414">
        <f>IF(AG7+AG8+AI7+AI8-AM7-2/3*AM8&lt;0,AG7+AG8+AI7+AI8-AM7-2/3*AM8,0)</f>
        <v>0</v>
      </c>
      <c r="BI7" s="414">
        <f>AG7+AI7-AM7</f>
        <v>0</v>
      </c>
      <c r="BJ7" s="547">
        <f>BI7+BI8</f>
        <v>0</v>
      </c>
      <c r="BK7" s="298">
        <f>IF(AV7+AV8+AH7+AH8-AZ7-2/3*AZ8&lt;0,AV7+AV8+AH7+AH8-AZ7-2/3*AZ8,0)</f>
        <v>0</v>
      </c>
      <c r="BL7" s="303"/>
    </row>
    <row r="8" spans="1:64" ht="13.5" thickBot="1" x14ac:dyDescent="0.25">
      <c r="A8" s="648"/>
      <c r="B8" s="624"/>
      <c r="C8" s="147" t="s">
        <v>11</v>
      </c>
      <c r="D8" s="366"/>
      <c r="E8" s="241"/>
      <c r="F8" s="242"/>
      <c r="G8" s="242"/>
      <c r="H8" s="242"/>
      <c r="I8" s="242"/>
      <c r="J8" s="242"/>
      <c r="K8" s="242"/>
      <c r="L8" s="242"/>
      <c r="M8" s="240"/>
      <c r="N8" s="242"/>
      <c r="O8" s="242"/>
      <c r="P8" s="73">
        <f t="shared" si="0"/>
        <v>0</v>
      </c>
      <c r="Q8" s="114"/>
      <c r="R8" s="383">
        <f t="shared" si="8"/>
        <v>0</v>
      </c>
      <c r="S8" s="478" t="str">
        <f>IF(D7+D8=0,"",(H7+H8+I7+I8)/(12*(D7+D8))*1000)</f>
        <v/>
      </c>
      <c r="T8" s="262" t="s">
        <v>18</v>
      </c>
      <c r="U8" s="91" t="s">
        <v>18</v>
      </c>
      <c r="V8" s="448" t="e">
        <f t="shared" si="9"/>
        <v>#DIV/0!</v>
      </c>
      <c r="W8" s="449" t="e">
        <f t="shared" si="10"/>
        <v>#DIV/0!</v>
      </c>
      <c r="X8" s="449" t="e">
        <f t="shared" si="11"/>
        <v>#DIV/0!</v>
      </c>
      <c r="Y8" s="449" t="e">
        <f t="shared" si="12"/>
        <v>#DIV/0!</v>
      </c>
      <c r="Z8" s="402">
        <v>0.05</v>
      </c>
      <c r="AA8" s="67"/>
      <c r="AB8" s="222" t="e">
        <f t="shared" si="13"/>
        <v>#DIV/0!</v>
      </c>
      <c r="AC8" s="223" t="e">
        <f>V8-Y8+1400</f>
        <v>#DIV/0!</v>
      </c>
      <c r="AD8" s="224" t="e">
        <f t="shared" si="14"/>
        <v>#DIV/0!</v>
      </c>
      <c r="AE8" s="535" t="e">
        <f>AA8*AB8*0.008</f>
        <v>#DIV/0!</v>
      </c>
      <c r="AF8" s="307"/>
      <c r="AG8" s="313"/>
      <c r="AH8" s="307"/>
      <c r="AI8" s="348"/>
      <c r="AJ8" s="514" t="e">
        <f t="shared" si="15"/>
        <v>#DIV/0!</v>
      </c>
      <c r="AK8" s="515" t="e">
        <f>AJ8/(8*AA8)*1000</f>
        <v>#DIV/0!</v>
      </c>
      <c r="AL8" s="516" t="e">
        <f t="shared" si="1"/>
        <v>#DIV/0!</v>
      </c>
      <c r="AM8" s="501">
        <f t="shared" si="2"/>
        <v>0</v>
      </c>
      <c r="AN8" s="517" t="e">
        <f>AF8+AH8-(AM8*AB8*0.008)</f>
        <v>#DIV/0!</v>
      </c>
      <c r="AO8" s="518" t="e">
        <f>AN8/(8*AM8)*1000</f>
        <v>#DIV/0!</v>
      </c>
      <c r="AP8" s="519" t="e">
        <f t="shared" si="3"/>
        <v>#DIV/0!</v>
      </c>
      <c r="AQ8" s="109"/>
      <c r="AR8" s="526" t="e">
        <f>AQ8/(8*AM8)*1000</f>
        <v>#DIV/0!</v>
      </c>
      <c r="AS8" s="526" t="e">
        <f t="shared" si="16"/>
        <v>#DIV/0!</v>
      </c>
      <c r="AT8" s="528" t="e">
        <f t="shared" si="4"/>
        <v>#DIV/0!</v>
      </c>
      <c r="AU8" s="529" t="e">
        <f t="shared" si="5"/>
        <v>#DIV/0!</v>
      </c>
      <c r="AV8" s="288">
        <f t="shared" si="17"/>
        <v>0</v>
      </c>
      <c r="AW8" s="52">
        <f t="shared" si="6"/>
        <v>0</v>
      </c>
      <c r="AX8" s="51"/>
      <c r="AY8" s="53" t="e">
        <f t="shared" si="7"/>
        <v>#DIV/0!</v>
      </c>
      <c r="AZ8" s="60"/>
      <c r="BA8" s="85"/>
      <c r="BB8" s="54"/>
      <c r="BD8" s="60">
        <f>AF8/2</f>
        <v>0</v>
      </c>
      <c r="BE8" s="554">
        <f>AG8/2</f>
        <v>0</v>
      </c>
      <c r="BG8" s="338"/>
      <c r="BH8" s="545"/>
      <c r="BI8" s="545">
        <f>AG8+AI8-2/3*AM8</f>
        <v>0</v>
      </c>
      <c r="BJ8" s="546"/>
      <c r="BK8" s="299"/>
      <c r="BL8" s="602"/>
    </row>
    <row r="9" spans="1:64" x14ac:dyDescent="0.2">
      <c r="A9" s="648"/>
      <c r="B9" s="625"/>
      <c r="C9" s="146" t="s">
        <v>10</v>
      </c>
      <c r="D9" s="367"/>
      <c r="E9" s="238"/>
      <c r="F9" s="239"/>
      <c r="G9" s="239"/>
      <c r="H9" s="239"/>
      <c r="I9" s="239"/>
      <c r="J9" s="239"/>
      <c r="K9" s="239"/>
      <c r="L9" s="239"/>
      <c r="M9" s="237"/>
      <c r="N9" s="239"/>
      <c r="O9" s="239"/>
      <c r="P9" s="74">
        <f t="shared" si="0"/>
        <v>0</v>
      </c>
      <c r="Q9" s="511"/>
      <c r="R9" s="384">
        <f t="shared" si="8"/>
        <v>0</v>
      </c>
      <c r="S9" s="105">
        <f>Q9+Q10</f>
        <v>0</v>
      </c>
      <c r="T9" s="235"/>
      <c r="U9" s="89">
        <f>S9-T9</f>
        <v>0</v>
      </c>
      <c r="V9" s="450" t="e">
        <f t="shared" si="9"/>
        <v>#DIV/0!</v>
      </c>
      <c r="W9" s="451" t="e">
        <f t="shared" si="10"/>
        <v>#DIV/0!</v>
      </c>
      <c r="X9" s="451" t="e">
        <f t="shared" si="11"/>
        <v>#DIV/0!</v>
      </c>
      <c r="Y9" s="451" t="e">
        <f t="shared" si="12"/>
        <v>#DIV/0!</v>
      </c>
      <c r="Z9" s="259">
        <v>7.0000000000000007E-2</v>
      </c>
      <c r="AA9" s="66"/>
      <c r="AB9" s="219" t="e">
        <f t="shared" si="13"/>
        <v>#DIV/0!</v>
      </c>
      <c r="AC9" s="220" t="e">
        <f>V9-Y9 +0.07*(F9+0.8*(G9+M9+N9))</f>
        <v>#DIV/0!</v>
      </c>
      <c r="AD9" s="221" t="e">
        <f t="shared" si="14"/>
        <v>#DIV/0!</v>
      </c>
      <c r="AE9" s="498" t="e">
        <f>AA9*AB9*0.012</f>
        <v>#DIV/0!</v>
      </c>
      <c r="AF9" s="308"/>
      <c r="AG9" s="322"/>
      <c r="AH9" s="306"/>
      <c r="AI9" s="347"/>
      <c r="AJ9" s="502" t="e">
        <f t="shared" si="15"/>
        <v>#DIV/0!</v>
      </c>
      <c r="AK9" s="503" t="e">
        <f>AJ9/(12*AA9)*1000</f>
        <v>#DIV/0!</v>
      </c>
      <c r="AL9" s="504" t="e">
        <f t="shared" si="1"/>
        <v>#DIV/0!</v>
      </c>
      <c r="AM9" s="505">
        <f t="shared" ref="AM9" si="18">AA9</f>
        <v>0</v>
      </c>
      <c r="AN9" s="506" t="e">
        <f>AF9+AH9-(AM9*AB9*0.012)</f>
        <v>#DIV/0!</v>
      </c>
      <c r="AO9" s="484" t="e">
        <f>AN9/(12*AM9)*1000</f>
        <v>#DIV/0!</v>
      </c>
      <c r="AP9" s="487" t="e">
        <f t="shared" si="3"/>
        <v>#DIV/0!</v>
      </c>
      <c r="AQ9" s="99"/>
      <c r="AR9" s="491" t="e">
        <f>AQ9/(12*AM9)*1000</f>
        <v>#DIV/0!</v>
      </c>
      <c r="AS9" s="484" t="e">
        <f t="shared" si="16"/>
        <v>#DIV/0!</v>
      </c>
      <c r="AT9" s="489" t="e">
        <f t="shared" si="4"/>
        <v>#DIV/0!</v>
      </c>
      <c r="AU9" s="490" t="e">
        <f t="shared" si="5"/>
        <v>#DIV/0!</v>
      </c>
      <c r="AV9" s="287">
        <f t="shared" si="17"/>
        <v>0</v>
      </c>
      <c r="AW9" s="56">
        <f t="shared" si="6"/>
        <v>0</v>
      </c>
      <c r="AX9" s="55"/>
      <c r="AY9" s="57" t="e">
        <f t="shared" si="7"/>
        <v>#DIV/0!</v>
      </c>
      <c r="AZ9" s="59"/>
      <c r="BA9" s="128"/>
      <c r="BB9" s="9" t="e">
        <f>(AV9+AV10+AH9+AH10-AZ9-2/3*AZ10)/((BA9*12+BA10*8))</f>
        <v>#DIV/0!</v>
      </c>
      <c r="BD9" s="59"/>
      <c r="BE9" s="555"/>
      <c r="BG9" s="337"/>
      <c r="BH9" s="414">
        <f>IF(AG9+AG10+AI9+AI10-AM9-2/3*AM10&lt;0,AG9+AG10+AI9+AI10-AM9-2/3*AM10,0)</f>
        <v>0</v>
      </c>
      <c r="BI9" s="414">
        <f>AG9+AI9-AM9</f>
        <v>0</v>
      </c>
      <c r="BJ9" s="547">
        <f>BI9+BI10</f>
        <v>0</v>
      </c>
      <c r="BK9" s="298">
        <f>IF(AV9+AV10+AH9+AH10-AZ9-2/3*AZ10&lt;0,AV9+AV10+AH9+AH10-AZ9-2/3*AZ10,0)</f>
        <v>0</v>
      </c>
      <c r="BL9" s="303"/>
    </row>
    <row r="10" spans="1:64" ht="13.5" thickBot="1" x14ac:dyDescent="0.25">
      <c r="A10" s="648"/>
      <c r="B10" s="624"/>
      <c r="C10" s="147" t="s">
        <v>11</v>
      </c>
      <c r="D10" s="366"/>
      <c r="E10" s="241"/>
      <c r="F10" s="242"/>
      <c r="G10" s="242"/>
      <c r="H10" s="242"/>
      <c r="I10" s="242"/>
      <c r="J10" s="242"/>
      <c r="K10" s="242"/>
      <c r="L10" s="242"/>
      <c r="M10" s="240"/>
      <c r="N10" s="242"/>
      <c r="O10" s="242"/>
      <c r="P10" s="73">
        <f t="shared" si="0"/>
        <v>0</v>
      </c>
      <c r="Q10" s="114"/>
      <c r="R10" s="383">
        <f t="shared" si="8"/>
        <v>0</v>
      </c>
      <c r="S10" s="478" t="str">
        <f>IF(D9+D10=0,"",(H9+H10+I9+I10)/(12*(D9+D10))*1000)</f>
        <v/>
      </c>
      <c r="T10" s="262" t="s">
        <v>18</v>
      </c>
      <c r="U10" s="91" t="s">
        <v>18</v>
      </c>
      <c r="V10" s="448" t="e">
        <f t="shared" si="9"/>
        <v>#DIV/0!</v>
      </c>
      <c r="W10" s="449" t="e">
        <f t="shared" si="10"/>
        <v>#DIV/0!</v>
      </c>
      <c r="X10" s="449" t="e">
        <f t="shared" si="11"/>
        <v>#DIV/0!</v>
      </c>
      <c r="Y10" s="449" t="e">
        <f t="shared" si="12"/>
        <v>#DIV/0!</v>
      </c>
      <c r="Z10" s="402">
        <v>0.05</v>
      </c>
      <c r="AA10" s="67"/>
      <c r="AB10" s="222" t="e">
        <f t="shared" si="13"/>
        <v>#DIV/0!</v>
      </c>
      <c r="AC10" s="223" t="e">
        <f>V10-Y10+1400</f>
        <v>#DIV/0!</v>
      </c>
      <c r="AD10" s="224" t="e">
        <f t="shared" si="14"/>
        <v>#DIV/0!</v>
      </c>
      <c r="AE10" s="535" t="e">
        <f>AA10*AB10*0.008</f>
        <v>#DIV/0!</v>
      </c>
      <c r="AF10" s="307"/>
      <c r="AG10" s="313"/>
      <c r="AH10" s="307"/>
      <c r="AI10" s="348"/>
      <c r="AJ10" s="514" t="e">
        <f t="shared" si="15"/>
        <v>#DIV/0!</v>
      </c>
      <c r="AK10" s="515" t="e">
        <f>AJ10/(8*AA10)*1000</f>
        <v>#DIV/0!</v>
      </c>
      <c r="AL10" s="516" t="e">
        <f t="shared" si="1"/>
        <v>#DIV/0!</v>
      </c>
      <c r="AM10" s="501">
        <f t="shared" si="2"/>
        <v>0</v>
      </c>
      <c r="AN10" s="517" t="e">
        <f>AF10+AH10-(AM10*AB10*0.008)</f>
        <v>#DIV/0!</v>
      </c>
      <c r="AO10" s="518" t="e">
        <f>AN10/(8*AM10)*1000</f>
        <v>#DIV/0!</v>
      </c>
      <c r="AP10" s="519" t="e">
        <f t="shared" si="3"/>
        <v>#DIV/0!</v>
      </c>
      <c r="AQ10" s="109"/>
      <c r="AR10" s="526" t="e">
        <f>AQ10/(8*AM10)*1000</f>
        <v>#DIV/0!</v>
      </c>
      <c r="AS10" s="526" t="e">
        <f t="shared" si="16"/>
        <v>#DIV/0!</v>
      </c>
      <c r="AT10" s="528" t="e">
        <f t="shared" si="4"/>
        <v>#DIV/0!</v>
      </c>
      <c r="AU10" s="529" t="e">
        <f t="shared" si="5"/>
        <v>#DIV/0!</v>
      </c>
      <c r="AV10" s="288">
        <f t="shared" si="17"/>
        <v>0</v>
      </c>
      <c r="AW10" s="52">
        <f t="shared" si="6"/>
        <v>0</v>
      </c>
      <c r="AX10" s="51"/>
      <c r="AY10" s="53" t="e">
        <f t="shared" si="7"/>
        <v>#DIV/0!</v>
      </c>
      <c r="AZ10" s="60"/>
      <c r="BA10" s="85"/>
      <c r="BB10" s="54"/>
      <c r="BD10" s="60">
        <f>AF10/2</f>
        <v>0</v>
      </c>
      <c r="BE10" s="554">
        <f>AG10/2</f>
        <v>0</v>
      </c>
      <c r="BG10" s="338"/>
      <c r="BH10" s="545"/>
      <c r="BI10" s="545">
        <f>AG10+AI10-2/3*AM10</f>
        <v>0</v>
      </c>
      <c r="BJ10" s="546"/>
      <c r="BK10" s="299"/>
      <c r="BL10" s="602"/>
    </row>
    <row r="11" spans="1:64" x14ac:dyDescent="0.2">
      <c r="A11" s="648"/>
      <c r="B11" s="625"/>
      <c r="C11" s="146" t="s">
        <v>10</v>
      </c>
      <c r="D11" s="367"/>
      <c r="E11" s="238"/>
      <c r="F11" s="239"/>
      <c r="G11" s="239"/>
      <c r="H11" s="239"/>
      <c r="I11" s="239"/>
      <c r="J11" s="239"/>
      <c r="K11" s="239"/>
      <c r="L11" s="239"/>
      <c r="M11" s="237"/>
      <c r="N11" s="239"/>
      <c r="O11" s="239"/>
      <c r="P11" s="74">
        <f t="shared" si="0"/>
        <v>0</v>
      </c>
      <c r="Q11" s="511"/>
      <c r="R11" s="384">
        <f t="shared" si="8"/>
        <v>0</v>
      </c>
      <c r="S11" s="105">
        <f>Q11+Q12</f>
        <v>0</v>
      </c>
      <c r="T11" s="236"/>
      <c r="U11" s="89">
        <f>S11-T11</f>
        <v>0</v>
      </c>
      <c r="V11" s="450" t="e">
        <f t="shared" si="9"/>
        <v>#DIV/0!</v>
      </c>
      <c r="W11" s="451" t="e">
        <f t="shared" si="10"/>
        <v>#DIV/0!</v>
      </c>
      <c r="X11" s="451" t="e">
        <f t="shared" si="11"/>
        <v>#DIV/0!</v>
      </c>
      <c r="Y11" s="451" t="e">
        <f t="shared" si="12"/>
        <v>#DIV/0!</v>
      </c>
      <c r="Z11" s="259">
        <v>7.0000000000000007E-2</v>
      </c>
      <c r="AA11" s="66"/>
      <c r="AB11" s="219" t="e">
        <f t="shared" si="13"/>
        <v>#DIV/0!</v>
      </c>
      <c r="AC11" s="220" t="e">
        <f>V11-Y11 +0.07*(F11+0.8*(G11+M11+N11))</f>
        <v>#DIV/0!</v>
      </c>
      <c r="AD11" s="221" t="e">
        <f t="shared" si="14"/>
        <v>#DIV/0!</v>
      </c>
      <c r="AE11" s="498" t="e">
        <f>AA11*AB11*0.012</f>
        <v>#DIV/0!</v>
      </c>
      <c r="AF11" s="306"/>
      <c r="AG11" s="322"/>
      <c r="AH11" s="306"/>
      <c r="AI11" s="347"/>
      <c r="AJ11" s="502" t="e">
        <f t="shared" si="15"/>
        <v>#DIV/0!</v>
      </c>
      <c r="AK11" s="503" t="e">
        <f>AJ11/(12*AA11)*1000</f>
        <v>#DIV/0!</v>
      </c>
      <c r="AL11" s="504" t="e">
        <f t="shared" si="1"/>
        <v>#DIV/0!</v>
      </c>
      <c r="AM11" s="505">
        <f t="shared" si="2"/>
        <v>0</v>
      </c>
      <c r="AN11" s="506" t="e">
        <f>AF11+AH11-(AM11*AB11*0.012)</f>
        <v>#DIV/0!</v>
      </c>
      <c r="AO11" s="484" t="e">
        <f>AN11/(12*AM11)*1000</f>
        <v>#DIV/0!</v>
      </c>
      <c r="AP11" s="487" t="e">
        <f t="shared" si="3"/>
        <v>#DIV/0!</v>
      </c>
      <c r="AQ11" s="99"/>
      <c r="AR11" s="491" t="e">
        <f>AQ11/(12*AM11)*1000</f>
        <v>#DIV/0!</v>
      </c>
      <c r="AS11" s="484" t="e">
        <f t="shared" si="16"/>
        <v>#DIV/0!</v>
      </c>
      <c r="AT11" s="489" t="e">
        <f t="shared" si="4"/>
        <v>#DIV/0!</v>
      </c>
      <c r="AU11" s="490" t="e">
        <f t="shared" si="5"/>
        <v>#DIV/0!</v>
      </c>
      <c r="AV11" s="287">
        <f t="shared" si="17"/>
        <v>0</v>
      </c>
      <c r="AW11" s="56">
        <f t="shared" si="6"/>
        <v>0</v>
      </c>
      <c r="AX11" s="86"/>
      <c r="AY11" s="57" t="e">
        <f t="shared" si="7"/>
        <v>#DIV/0!</v>
      </c>
      <c r="AZ11" s="126"/>
      <c r="BA11" s="127"/>
      <c r="BB11" s="9" t="e">
        <f>(AV11+AV12+AH11+AH12-AZ11-2/3*AZ12)/((BA11*12+BA12*8))</f>
        <v>#DIV/0!</v>
      </c>
      <c r="BD11" s="126"/>
      <c r="BE11" s="556"/>
      <c r="BG11" s="337"/>
      <c r="BH11" s="414">
        <f>IF(AG11+AG12+AI11+AI12-AM11-2/3*AM12&lt;0,AG11+AG12+AI11+AI12-AM11-2/3*AM12,0)</f>
        <v>0</v>
      </c>
      <c r="BI11" s="414">
        <f>AG11+AI11-AM11</f>
        <v>0</v>
      </c>
      <c r="BJ11" s="547">
        <f>BI11+BI12</f>
        <v>0</v>
      </c>
      <c r="BK11" s="298">
        <f>IF(AV11+AV12+AH11+AH12-AZ11-2/3*AZ12&lt;0,AV11+AV12+AH11+AH12-AZ11-2/3*AZ12,0)</f>
        <v>0</v>
      </c>
      <c r="BL11" s="303"/>
    </row>
    <row r="12" spans="1:64" ht="13.5" thickBot="1" x14ac:dyDescent="0.25">
      <c r="A12" s="648"/>
      <c r="B12" s="624"/>
      <c r="C12" s="147" t="s">
        <v>11</v>
      </c>
      <c r="D12" s="366"/>
      <c r="E12" s="241"/>
      <c r="F12" s="242"/>
      <c r="G12" s="242"/>
      <c r="H12" s="242"/>
      <c r="I12" s="242"/>
      <c r="J12" s="242"/>
      <c r="K12" s="242"/>
      <c r="L12" s="242"/>
      <c r="M12" s="240"/>
      <c r="N12" s="242"/>
      <c r="O12" s="242"/>
      <c r="P12" s="73">
        <f t="shared" si="0"/>
        <v>0</v>
      </c>
      <c r="Q12" s="114"/>
      <c r="R12" s="383">
        <f t="shared" si="8"/>
        <v>0</v>
      </c>
      <c r="S12" s="478" t="str">
        <f>IF(D11+D12=0,"",(H11+H12+I11+I12)/(12*(D11+D12))*1000)</f>
        <v/>
      </c>
      <c r="T12" s="262" t="s">
        <v>18</v>
      </c>
      <c r="U12" s="91" t="s">
        <v>18</v>
      </c>
      <c r="V12" s="448" t="e">
        <f t="shared" si="9"/>
        <v>#DIV/0!</v>
      </c>
      <c r="W12" s="449" t="e">
        <f t="shared" si="10"/>
        <v>#DIV/0!</v>
      </c>
      <c r="X12" s="449" t="e">
        <f t="shared" si="11"/>
        <v>#DIV/0!</v>
      </c>
      <c r="Y12" s="452" t="e">
        <f t="shared" si="12"/>
        <v>#DIV/0!</v>
      </c>
      <c r="Z12" s="402">
        <v>0.05</v>
      </c>
      <c r="AA12" s="67"/>
      <c r="AB12" s="222" t="e">
        <f t="shared" si="13"/>
        <v>#DIV/0!</v>
      </c>
      <c r="AC12" s="223" t="e">
        <f>V12-Y12+1400</f>
        <v>#DIV/0!</v>
      </c>
      <c r="AD12" s="224" t="e">
        <f t="shared" si="14"/>
        <v>#DIV/0!</v>
      </c>
      <c r="AE12" s="536" t="e">
        <f>AA12*AB12*0.008</f>
        <v>#DIV/0!</v>
      </c>
      <c r="AF12" s="309"/>
      <c r="AG12" s="313"/>
      <c r="AH12" s="307"/>
      <c r="AI12" s="348"/>
      <c r="AJ12" s="514" t="e">
        <f t="shared" si="15"/>
        <v>#DIV/0!</v>
      </c>
      <c r="AK12" s="515" t="e">
        <f>AJ12/(8*AA12)*1000</f>
        <v>#DIV/0!</v>
      </c>
      <c r="AL12" s="516" t="e">
        <f t="shared" si="1"/>
        <v>#DIV/0!</v>
      </c>
      <c r="AM12" s="501">
        <f>AA12</f>
        <v>0</v>
      </c>
      <c r="AN12" s="517" t="e">
        <f>AF12+AH12-(AM12*AB12*0.008)</f>
        <v>#DIV/0!</v>
      </c>
      <c r="AO12" s="518" t="e">
        <f>AN12/(8*AM12)*1000</f>
        <v>#DIV/0!</v>
      </c>
      <c r="AP12" s="519" t="e">
        <f t="shared" si="3"/>
        <v>#DIV/0!</v>
      </c>
      <c r="AQ12" s="109"/>
      <c r="AR12" s="526" t="e">
        <f>AQ12/(8*AM12)*1000</f>
        <v>#DIV/0!</v>
      </c>
      <c r="AS12" s="526" t="e">
        <f t="shared" si="16"/>
        <v>#DIV/0!</v>
      </c>
      <c r="AT12" s="528" t="e">
        <f t="shared" si="4"/>
        <v>#DIV/0!</v>
      </c>
      <c r="AU12" s="529" t="e">
        <f t="shared" si="5"/>
        <v>#DIV/0!</v>
      </c>
      <c r="AV12" s="288">
        <f t="shared" si="17"/>
        <v>0</v>
      </c>
      <c r="AW12" s="52">
        <f t="shared" si="6"/>
        <v>0</v>
      </c>
      <c r="AX12" s="55"/>
      <c r="AY12" s="53" t="e">
        <f t="shared" si="7"/>
        <v>#DIV/0!</v>
      </c>
      <c r="AZ12" s="60"/>
      <c r="BA12" s="85"/>
      <c r="BB12" s="54"/>
      <c r="BD12" s="60">
        <f>AF12/2</f>
        <v>0</v>
      </c>
      <c r="BE12" s="554">
        <f>AG12/2</f>
        <v>0</v>
      </c>
      <c r="BG12" s="338"/>
      <c r="BH12" s="545"/>
      <c r="BI12" s="545">
        <f>AG12+AI12-2/3*AM12</f>
        <v>0</v>
      </c>
      <c r="BJ12" s="546"/>
      <c r="BK12" s="299"/>
      <c r="BL12" s="602"/>
    </row>
    <row r="13" spans="1:64" x14ac:dyDescent="0.2">
      <c r="A13" s="648"/>
      <c r="B13" s="625"/>
      <c r="C13" s="146" t="s">
        <v>10</v>
      </c>
      <c r="D13" s="367"/>
      <c r="E13" s="238"/>
      <c r="F13" s="239"/>
      <c r="G13" s="239"/>
      <c r="H13" s="239"/>
      <c r="I13" s="239"/>
      <c r="J13" s="239"/>
      <c r="K13" s="239"/>
      <c r="L13" s="239"/>
      <c r="M13" s="237"/>
      <c r="N13" s="239"/>
      <c r="O13" s="239"/>
      <c r="P13" s="74">
        <f t="shared" si="0"/>
        <v>0</v>
      </c>
      <c r="Q13" s="511"/>
      <c r="R13" s="384">
        <f t="shared" si="8"/>
        <v>0</v>
      </c>
      <c r="S13" s="105">
        <f>Q13+Q14</f>
        <v>0</v>
      </c>
      <c r="T13" s="236"/>
      <c r="U13" s="89">
        <f>S13-T13</f>
        <v>0</v>
      </c>
      <c r="V13" s="450" t="e">
        <f t="shared" si="9"/>
        <v>#DIV/0!</v>
      </c>
      <c r="W13" s="451" t="e">
        <f t="shared" si="10"/>
        <v>#DIV/0!</v>
      </c>
      <c r="X13" s="451" t="e">
        <f t="shared" si="11"/>
        <v>#DIV/0!</v>
      </c>
      <c r="Y13" s="453" t="e">
        <f t="shared" si="12"/>
        <v>#DIV/0!</v>
      </c>
      <c r="Z13" s="259">
        <v>7.0000000000000007E-2</v>
      </c>
      <c r="AA13" s="66"/>
      <c r="AB13" s="219" t="e">
        <f t="shared" si="13"/>
        <v>#DIV/0!</v>
      </c>
      <c r="AC13" s="220" t="e">
        <f>V13-Y13 +0.07*(F13+0.8*(G13+M13+N13))</f>
        <v>#DIV/0!</v>
      </c>
      <c r="AD13" s="221" t="e">
        <f t="shared" si="14"/>
        <v>#DIV/0!</v>
      </c>
      <c r="AE13" s="499" t="e">
        <f>AA13*AB13*0.012</f>
        <v>#DIV/0!</v>
      </c>
      <c r="AF13" s="330"/>
      <c r="AG13" s="322"/>
      <c r="AH13" s="306"/>
      <c r="AI13" s="347"/>
      <c r="AJ13" s="502" t="e">
        <f t="shared" si="15"/>
        <v>#DIV/0!</v>
      </c>
      <c r="AK13" s="503" t="e">
        <f>AJ13/(12*AA13)*1000</f>
        <v>#DIV/0!</v>
      </c>
      <c r="AL13" s="504" t="e">
        <f t="shared" si="1"/>
        <v>#DIV/0!</v>
      </c>
      <c r="AM13" s="505">
        <f t="shared" si="2"/>
        <v>0</v>
      </c>
      <c r="AN13" s="506" t="e">
        <f>AF13+AH13-(AM13*AB13*0.012)</f>
        <v>#DIV/0!</v>
      </c>
      <c r="AO13" s="484" t="e">
        <f>AN13/(12*AM13)*1000</f>
        <v>#DIV/0!</v>
      </c>
      <c r="AP13" s="487" t="e">
        <f t="shared" si="3"/>
        <v>#DIV/0!</v>
      </c>
      <c r="AQ13" s="99"/>
      <c r="AR13" s="491" t="e">
        <f>AQ13/(12*AM13)*1000</f>
        <v>#DIV/0!</v>
      </c>
      <c r="AS13" s="484" t="e">
        <f t="shared" si="16"/>
        <v>#DIV/0!</v>
      </c>
      <c r="AT13" s="489" t="e">
        <f t="shared" si="4"/>
        <v>#DIV/0!</v>
      </c>
      <c r="AU13" s="490" t="e">
        <f t="shared" si="5"/>
        <v>#DIV/0!</v>
      </c>
      <c r="AV13" s="287">
        <f t="shared" si="17"/>
        <v>0</v>
      </c>
      <c r="AW13" s="56">
        <f t="shared" si="6"/>
        <v>0</v>
      </c>
      <c r="AX13" s="55"/>
      <c r="AY13" s="57" t="e">
        <f t="shared" si="7"/>
        <v>#DIV/0!</v>
      </c>
      <c r="AZ13" s="128"/>
      <c r="BA13" s="128"/>
      <c r="BB13" s="9" t="e">
        <f>(AV13+AV14+AH13+AH14-AZ13-2/3*AZ14)/((BA13*12+BA14*8))</f>
        <v>#DIV/0!</v>
      </c>
      <c r="BD13" s="59"/>
      <c r="BE13" s="555"/>
      <c r="BG13" s="337"/>
      <c r="BH13" s="414">
        <f>IF(AG13+AG14+AI13+AI14-AM13-2/3*AM14&lt;0,AG13+AG14+AI13+AI14-AM13-2/3*AM14,0)</f>
        <v>0</v>
      </c>
      <c r="BI13" s="414">
        <f>AG13+AI13-AM13</f>
        <v>0</v>
      </c>
      <c r="BJ13" s="547">
        <f>BI13+BI14</f>
        <v>0</v>
      </c>
      <c r="BK13" s="298">
        <f>IF(AV13+AV14+AH13+AH14-AZ13-2/3*AZ14&lt;0,AV13+AV14+AH13+AH14-AZ13-2/3*AZ14,0)</f>
        <v>0</v>
      </c>
      <c r="BL13" s="303"/>
    </row>
    <row r="14" spans="1:64" ht="13.5" thickBot="1" x14ac:dyDescent="0.25">
      <c r="A14" s="648"/>
      <c r="B14" s="624"/>
      <c r="C14" s="147" t="s">
        <v>11</v>
      </c>
      <c r="D14" s="366"/>
      <c r="E14" s="241"/>
      <c r="F14" s="242"/>
      <c r="G14" s="242"/>
      <c r="H14" s="242"/>
      <c r="I14" s="242"/>
      <c r="J14" s="242"/>
      <c r="K14" s="242"/>
      <c r="L14" s="242"/>
      <c r="M14" s="240"/>
      <c r="N14" s="242"/>
      <c r="O14" s="242"/>
      <c r="P14" s="73">
        <f t="shared" si="0"/>
        <v>0</v>
      </c>
      <c r="Q14" s="114"/>
      <c r="R14" s="383">
        <f t="shared" si="8"/>
        <v>0</v>
      </c>
      <c r="S14" s="478" t="str">
        <f>IF(D13+D14=0,"",(H13+H14+I13+I14)/(12*(D13+D14))*1000)</f>
        <v/>
      </c>
      <c r="T14" s="262" t="s">
        <v>18</v>
      </c>
      <c r="U14" s="91" t="s">
        <v>18</v>
      </c>
      <c r="V14" s="448" t="e">
        <f t="shared" si="9"/>
        <v>#DIV/0!</v>
      </c>
      <c r="W14" s="449" t="e">
        <f t="shared" si="10"/>
        <v>#DIV/0!</v>
      </c>
      <c r="X14" s="449" t="e">
        <f t="shared" si="11"/>
        <v>#DIV/0!</v>
      </c>
      <c r="Y14" s="452" t="e">
        <f t="shared" si="12"/>
        <v>#DIV/0!</v>
      </c>
      <c r="Z14" s="402">
        <v>0.05</v>
      </c>
      <c r="AA14" s="67"/>
      <c r="AB14" s="222" t="e">
        <f t="shared" ref="AB14:AB73" si="19">V14*(1+Z14)</f>
        <v>#DIV/0!</v>
      </c>
      <c r="AC14" s="223" t="e">
        <f>V14-Y14+1400</f>
        <v>#DIV/0!</v>
      </c>
      <c r="AD14" s="224" t="e">
        <f t="shared" si="14"/>
        <v>#DIV/0!</v>
      </c>
      <c r="AE14" s="537" t="e">
        <f>AA14*AB14*0.008</f>
        <v>#DIV/0!</v>
      </c>
      <c r="AF14" s="359"/>
      <c r="AG14" s="358"/>
      <c r="AH14" s="307"/>
      <c r="AI14" s="348"/>
      <c r="AJ14" s="514" t="e">
        <f t="shared" si="15"/>
        <v>#DIV/0!</v>
      </c>
      <c r="AK14" s="515" t="e">
        <f>AJ14/(8*AA14)*1000</f>
        <v>#DIV/0!</v>
      </c>
      <c r="AL14" s="516" t="e">
        <f t="shared" si="1"/>
        <v>#DIV/0!</v>
      </c>
      <c r="AM14" s="501">
        <f t="shared" si="2"/>
        <v>0</v>
      </c>
      <c r="AN14" s="517" t="e">
        <f>AF14+AH14-(AM14*AB14*0.008)</f>
        <v>#DIV/0!</v>
      </c>
      <c r="AO14" s="518" t="e">
        <f>AN14/(8*AM14)*1000</f>
        <v>#DIV/0!</v>
      </c>
      <c r="AP14" s="519" t="e">
        <f t="shared" si="3"/>
        <v>#DIV/0!</v>
      </c>
      <c r="AQ14" s="109"/>
      <c r="AR14" s="526" t="e">
        <f>AQ14/(8*AM14)*1000</f>
        <v>#DIV/0!</v>
      </c>
      <c r="AS14" s="526" t="e">
        <f t="shared" si="16"/>
        <v>#DIV/0!</v>
      </c>
      <c r="AT14" s="528" t="e">
        <f t="shared" si="4"/>
        <v>#DIV/0!</v>
      </c>
      <c r="AU14" s="529" t="e">
        <f t="shared" si="5"/>
        <v>#DIV/0!</v>
      </c>
      <c r="AV14" s="288">
        <f t="shared" si="17"/>
        <v>0</v>
      </c>
      <c r="AW14" s="52">
        <f t="shared" si="6"/>
        <v>0</v>
      </c>
      <c r="AX14" s="51"/>
      <c r="AY14" s="53" t="e">
        <f t="shared" si="7"/>
        <v>#DIV/0!</v>
      </c>
      <c r="AZ14" s="85"/>
      <c r="BA14" s="85"/>
      <c r="BB14" s="54"/>
      <c r="BD14" s="60">
        <f>AF14/2</f>
        <v>0</v>
      </c>
      <c r="BE14" s="554">
        <f>AG14/2</f>
        <v>0</v>
      </c>
      <c r="BG14" s="338"/>
      <c r="BH14" s="545"/>
      <c r="BI14" s="545">
        <f>AG14+AI14-2/3*AM14</f>
        <v>0</v>
      </c>
      <c r="BJ14" s="546"/>
      <c r="BK14" s="299"/>
      <c r="BL14" s="602"/>
    </row>
    <row r="15" spans="1:64" ht="12.75" customHeight="1" x14ac:dyDescent="0.2">
      <c r="A15" s="648"/>
      <c r="B15" s="625"/>
      <c r="C15" s="146" t="s">
        <v>10</v>
      </c>
      <c r="D15" s="368"/>
      <c r="E15" s="244"/>
      <c r="F15" s="245"/>
      <c r="G15" s="243"/>
      <c r="H15" s="243"/>
      <c r="I15" s="243"/>
      <c r="J15" s="243"/>
      <c r="K15" s="243"/>
      <c r="L15" s="243"/>
      <c r="M15" s="243"/>
      <c r="N15" s="243"/>
      <c r="O15" s="243"/>
      <c r="P15" s="74">
        <f t="shared" si="0"/>
        <v>0</v>
      </c>
      <c r="Q15" s="511"/>
      <c r="R15" s="384">
        <f t="shared" si="8"/>
        <v>0</v>
      </c>
      <c r="S15" s="105">
        <f>Q15+Q16</f>
        <v>0</v>
      </c>
      <c r="T15" s="236"/>
      <c r="U15" s="89">
        <f>S15-T15</f>
        <v>0</v>
      </c>
      <c r="V15" s="450" t="e">
        <f t="shared" si="9"/>
        <v>#DIV/0!</v>
      </c>
      <c r="W15" s="451" t="e">
        <f t="shared" si="10"/>
        <v>#DIV/0!</v>
      </c>
      <c r="X15" s="451" t="e">
        <f t="shared" si="11"/>
        <v>#DIV/0!</v>
      </c>
      <c r="Y15" s="453" t="e">
        <f t="shared" si="12"/>
        <v>#DIV/0!</v>
      </c>
      <c r="Z15" s="259">
        <v>7.0000000000000007E-2</v>
      </c>
      <c r="AA15" s="66"/>
      <c r="AB15" s="219" t="e">
        <f>V15*(1+Z15)</f>
        <v>#DIV/0!</v>
      </c>
      <c r="AC15" s="220" t="e">
        <f>V15-Y15 +0.07*(F15+0.8*(G15+M15+N15))</f>
        <v>#DIV/0!</v>
      </c>
      <c r="AD15" s="221" t="e">
        <f t="shared" si="14"/>
        <v>#DIV/0!</v>
      </c>
      <c r="AE15" s="498" t="e">
        <f>AA15*AB15*0.012</f>
        <v>#DIV/0!</v>
      </c>
      <c r="AF15" s="306"/>
      <c r="AG15" s="322"/>
      <c r="AH15" s="306"/>
      <c r="AI15" s="347"/>
      <c r="AJ15" s="502" t="e">
        <f t="shared" si="15"/>
        <v>#DIV/0!</v>
      </c>
      <c r="AK15" s="503" t="e">
        <f>AJ15/(12*AA15)*1000</f>
        <v>#DIV/0!</v>
      </c>
      <c r="AL15" s="504" t="e">
        <f t="shared" si="1"/>
        <v>#DIV/0!</v>
      </c>
      <c r="AM15" s="505">
        <f t="shared" si="2"/>
        <v>0</v>
      </c>
      <c r="AN15" s="506" t="e">
        <f>AF15+AH15-(AM15*AB15*0.012)</f>
        <v>#DIV/0!</v>
      </c>
      <c r="AO15" s="484" t="e">
        <f>AN15/(12*AM15)*1000</f>
        <v>#DIV/0!</v>
      </c>
      <c r="AP15" s="487" t="e">
        <f t="shared" si="3"/>
        <v>#DIV/0!</v>
      </c>
      <c r="AQ15" s="99"/>
      <c r="AR15" s="491" t="e">
        <f>AQ15/(12*AM15)*1000</f>
        <v>#DIV/0!</v>
      </c>
      <c r="AS15" s="484" t="e">
        <f t="shared" si="16"/>
        <v>#DIV/0!</v>
      </c>
      <c r="AT15" s="489" t="e">
        <f t="shared" si="4"/>
        <v>#DIV/0!</v>
      </c>
      <c r="AU15" s="490" t="e">
        <f t="shared" si="5"/>
        <v>#DIV/0!</v>
      </c>
      <c r="AV15" s="287">
        <f t="shared" si="17"/>
        <v>0</v>
      </c>
      <c r="AW15" s="56">
        <f t="shared" si="6"/>
        <v>0</v>
      </c>
      <c r="AX15" s="55"/>
      <c r="AY15" s="57" t="e">
        <f t="shared" si="7"/>
        <v>#DIV/0!</v>
      </c>
      <c r="AZ15" s="59"/>
      <c r="BA15" s="128"/>
      <c r="BB15" s="9" t="e">
        <f>(AV15+AV16+AH15+AH16-AZ15-2/3*AZ16)/((BA15*12+BA16*8))</f>
        <v>#DIV/0!</v>
      </c>
      <c r="BD15" s="59"/>
      <c r="BE15" s="555"/>
      <c r="BG15" s="337"/>
      <c r="BH15" s="414">
        <f>IF(AG15+AG16+AI15+AI16-AM15-2/3*AM16&lt;0,AG15+AG16+AI15+AI16-AM15-2/3*AM16,0)</f>
        <v>0</v>
      </c>
      <c r="BI15" s="414">
        <f>AG15+AI15-AM15</f>
        <v>0</v>
      </c>
      <c r="BJ15" s="547">
        <f>BI15+BI16</f>
        <v>0</v>
      </c>
      <c r="BK15" s="298">
        <f>IF(AV15+AV16+AH15+AH16-AZ15-2/3*AZ16&lt;0,AV15+AV16+AH15+AH16-AZ15-2/3*AZ16,0)</f>
        <v>0</v>
      </c>
      <c r="BL15" s="303"/>
    </row>
    <row r="16" spans="1:64" ht="15.75" customHeight="1" thickBot="1" x14ac:dyDescent="0.25">
      <c r="A16" s="648"/>
      <c r="B16" s="624"/>
      <c r="C16" s="147" t="s">
        <v>11</v>
      </c>
      <c r="D16" s="366"/>
      <c r="E16" s="241"/>
      <c r="F16" s="242"/>
      <c r="G16" s="240"/>
      <c r="H16" s="240"/>
      <c r="I16" s="240"/>
      <c r="J16" s="240"/>
      <c r="K16" s="240"/>
      <c r="L16" s="240"/>
      <c r="M16" s="240"/>
      <c r="N16" s="240"/>
      <c r="O16" s="240"/>
      <c r="P16" s="73">
        <f t="shared" si="0"/>
        <v>0</v>
      </c>
      <c r="Q16" s="114"/>
      <c r="R16" s="383">
        <f t="shared" si="8"/>
        <v>0</v>
      </c>
      <c r="S16" s="478" t="str">
        <f>IF(D15+D16=0,"",(H15+H16+I15+I16)/(12*(D15+D16))*1000)</f>
        <v/>
      </c>
      <c r="T16" s="262" t="s">
        <v>18</v>
      </c>
      <c r="U16" s="91" t="s">
        <v>18</v>
      </c>
      <c r="V16" s="448" t="e">
        <f t="shared" si="9"/>
        <v>#DIV/0!</v>
      </c>
      <c r="W16" s="449" t="e">
        <f t="shared" si="10"/>
        <v>#DIV/0!</v>
      </c>
      <c r="X16" s="449" t="e">
        <f t="shared" si="11"/>
        <v>#DIV/0!</v>
      </c>
      <c r="Y16" s="452" t="e">
        <f t="shared" si="12"/>
        <v>#DIV/0!</v>
      </c>
      <c r="Z16" s="402">
        <v>0.05</v>
      </c>
      <c r="AA16" s="67"/>
      <c r="AB16" s="222" t="e">
        <f t="shared" si="19"/>
        <v>#DIV/0!</v>
      </c>
      <c r="AC16" s="223" t="e">
        <f>V16-Y16+1400</f>
        <v>#DIV/0!</v>
      </c>
      <c r="AD16" s="224" t="e">
        <f t="shared" si="14"/>
        <v>#DIV/0!</v>
      </c>
      <c r="AE16" s="535" t="e">
        <f>AA16*AB16*0.008</f>
        <v>#DIV/0!</v>
      </c>
      <c r="AF16" s="357"/>
      <c r="AG16" s="358"/>
      <c r="AH16" s="307"/>
      <c r="AI16" s="348"/>
      <c r="AJ16" s="514" t="e">
        <f t="shared" si="15"/>
        <v>#DIV/0!</v>
      </c>
      <c r="AK16" s="515" t="e">
        <f>AJ16/(8*AA16)*1000</f>
        <v>#DIV/0!</v>
      </c>
      <c r="AL16" s="516" t="e">
        <f t="shared" si="1"/>
        <v>#DIV/0!</v>
      </c>
      <c r="AM16" s="501">
        <f t="shared" si="2"/>
        <v>0</v>
      </c>
      <c r="AN16" s="517" t="e">
        <f>AF16+AH16-(AM16*AB16*0.008)</f>
        <v>#DIV/0!</v>
      </c>
      <c r="AO16" s="518" t="e">
        <f>AN16/(8*AM16)*1000</f>
        <v>#DIV/0!</v>
      </c>
      <c r="AP16" s="519" t="e">
        <f t="shared" si="3"/>
        <v>#DIV/0!</v>
      </c>
      <c r="AQ16" s="109"/>
      <c r="AR16" s="526" t="e">
        <f>AQ16/(8*AM16)*1000</f>
        <v>#DIV/0!</v>
      </c>
      <c r="AS16" s="526" t="e">
        <f t="shared" si="16"/>
        <v>#DIV/0!</v>
      </c>
      <c r="AT16" s="528" t="e">
        <f t="shared" si="4"/>
        <v>#DIV/0!</v>
      </c>
      <c r="AU16" s="529" t="e">
        <f t="shared" si="5"/>
        <v>#DIV/0!</v>
      </c>
      <c r="AV16" s="288">
        <f t="shared" si="17"/>
        <v>0</v>
      </c>
      <c r="AW16" s="52">
        <f t="shared" si="6"/>
        <v>0</v>
      </c>
      <c r="AX16" s="51"/>
      <c r="AY16" s="53" t="e">
        <f t="shared" si="7"/>
        <v>#DIV/0!</v>
      </c>
      <c r="AZ16" s="60"/>
      <c r="BA16" s="85"/>
      <c r="BB16" s="54"/>
      <c r="BD16" s="60">
        <f>AF16/2</f>
        <v>0</v>
      </c>
      <c r="BE16" s="554">
        <f>AG16/2</f>
        <v>0</v>
      </c>
      <c r="BG16" s="338"/>
      <c r="BH16" s="545"/>
      <c r="BI16" s="545">
        <f>AG16+AI16-2/3*AM16</f>
        <v>0</v>
      </c>
      <c r="BJ16" s="546"/>
      <c r="BK16" s="299"/>
      <c r="BL16" s="602"/>
    </row>
    <row r="17" spans="1:65" x14ac:dyDescent="0.2">
      <c r="A17" s="648"/>
      <c r="B17" s="625"/>
      <c r="C17" s="146" t="s">
        <v>10</v>
      </c>
      <c r="D17" s="367"/>
      <c r="E17" s="238"/>
      <c r="F17" s="239"/>
      <c r="G17" s="239"/>
      <c r="H17" s="239"/>
      <c r="I17" s="239"/>
      <c r="J17" s="239"/>
      <c r="K17" s="239"/>
      <c r="L17" s="239"/>
      <c r="M17" s="237"/>
      <c r="N17" s="239"/>
      <c r="O17" s="239"/>
      <c r="P17" s="74">
        <f t="shared" si="0"/>
        <v>0</v>
      </c>
      <c r="Q17" s="511"/>
      <c r="R17" s="384">
        <f t="shared" si="8"/>
        <v>0</v>
      </c>
      <c r="S17" s="105">
        <f>Q17+Q18</f>
        <v>0</v>
      </c>
      <c r="T17" s="234"/>
      <c r="U17" s="89">
        <f>S17-T17</f>
        <v>0</v>
      </c>
      <c r="V17" s="450" t="e">
        <f t="shared" si="9"/>
        <v>#DIV/0!</v>
      </c>
      <c r="W17" s="451" t="e">
        <f t="shared" si="10"/>
        <v>#DIV/0!</v>
      </c>
      <c r="X17" s="451" t="e">
        <f t="shared" si="11"/>
        <v>#DIV/0!</v>
      </c>
      <c r="Y17" s="453" t="e">
        <f t="shared" si="12"/>
        <v>#DIV/0!</v>
      </c>
      <c r="Z17" s="259">
        <v>7.0000000000000007E-2</v>
      </c>
      <c r="AA17" s="66"/>
      <c r="AB17" s="219" t="e">
        <f t="shared" si="19"/>
        <v>#DIV/0!</v>
      </c>
      <c r="AC17" s="220" t="e">
        <f>V17-Y17 +0.07*(F17+0.8*(G17+M17+N17))</f>
        <v>#DIV/0!</v>
      </c>
      <c r="AD17" s="221" t="e">
        <f t="shared" si="14"/>
        <v>#DIV/0!</v>
      </c>
      <c r="AE17" s="498" t="e">
        <f>AA17*AB17*0.012</f>
        <v>#DIV/0!</v>
      </c>
      <c r="AF17" s="306"/>
      <c r="AG17" s="322"/>
      <c r="AH17" s="306"/>
      <c r="AI17" s="347"/>
      <c r="AJ17" s="502" t="e">
        <f t="shared" si="15"/>
        <v>#DIV/0!</v>
      </c>
      <c r="AK17" s="503" t="e">
        <f>AJ17/(12*AA17)*1000</f>
        <v>#DIV/0!</v>
      </c>
      <c r="AL17" s="504" t="e">
        <f t="shared" si="1"/>
        <v>#DIV/0!</v>
      </c>
      <c r="AM17" s="505">
        <f t="shared" si="2"/>
        <v>0</v>
      </c>
      <c r="AN17" s="506" t="e">
        <f>AF17+AH17-(AM17*AB17*0.012)</f>
        <v>#DIV/0!</v>
      </c>
      <c r="AO17" s="484" t="e">
        <f>AN17/(12*AM17)*1000</f>
        <v>#DIV/0!</v>
      </c>
      <c r="AP17" s="487" t="e">
        <f t="shared" si="3"/>
        <v>#DIV/0!</v>
      </c>
      <c r="AQ17" s="99"/>
      <c r="AR17" s="491" t="e">
        <f>AQ17/(12*AM17)*1000</f>
        <v>#DIV/0!</v>
      </c>
      <c r="AS17" s="484" t="e">
        <f t="shared" si="16"/>
        <v>#DIV/0!</v>
      </c>
      <c r="AT17" s="489" t="e">
        <f t="shared" si="4"/>
        <v>#DIV/0!</v>
      </c>
      <c r="AU17" s="490" t="e">
        <f t="shared" si="5"/>
        <v>#DIV/0!</v>
      </c>
      <c r="AV17" s="287">
        <f t="shared" si="17"/>
        <v>0</v>
      </c>
      <c r="AW17" s="56">
        <f t="shared" si="6"/>
        <v>0</v>
      </c>
      <c r="AX17" s="55"/>
      <c r="AY17" s="57" t="e">
        <f t="shared" si="7"/>
        <v>#DIV/0!</v>
      </c>
      <c r="AZ17" s="59"/>
      <c r="BA17" s="128"/>
      <c r="BB17" s="9" t="e">
        <f>(AV17+AV18+AH17+AH18-AZ17-2/3*AZ18)/((BA17*12+BA18*8))</f>
        <v>#DIV/0!</v>
      </c>
      <c r="BD17" s="59"/>
      <c r="BE17" s="555"/>
      <c r="BG17" s="337"/>
      <c r="BH17" s="414">
        <f>IF(AG17+AG18+AI17+AI18-AM17-2/3*AM18&lt;0,AG17+AG18+AI17+AI18-AM17-2/3*AM18,0)</f>
        <v>0</v>
      </c>
      <c r="BI17" s="414">
        <f>AG17+AI17-AM17</f>
        <v>0</v>
      </c>
      <c r="BJ17" s="547">
        <f>BI17+BI18</f>
        <v>0</v>
      </c>
      <c r="BK17" s="298">
        <f>IF(AV17+AV18+AH17+AH18-AZ17-2/3*AZ18&lt;0,AV17+AV18+AH17+AH18-AZ17-2/3*AZ18,0)</f>
        <v>0</v>
      </c>
      <c r="BL17" s="418"/>
      <c r="BM17" s="422"/>
    </row>
    <row r="18" spans="1:65" ht="16.5" customHeight="1" thickBot="1" x14ac:dyDescent="0.25">
      <c r="A18" s="648"/>
      <c r="B18" s="624"/>
      <c r="C18" s="147" t="s">
        <v>11</v>
      </c>
      <c r="D18" s="366"/>
      <c r="E18" s="241"/>
      <c r="F18" s="242"/>
      <c r="G18" s="242"/>
      <c r="H18" s="242"/>
      <c r="I18" s="242"/>
      <c r="J18" s="242"/>
      <c r="K18" s="242"/>
      <c r="L18" s="242"/>
      <c r="M18" s="240"/>
      <c r="N18" s="242"/>
      <c r="O18" s="242"/>
      <c r="P18" s="73">
        <f t="shared" si="0"/>
        <v>0</v>
      </c>
      <c r="Q18" s="114"/>
      <c r="R18" s="383">
        <f t="shared" si="8"/>
        <v>0</v>
      </c>
      <c r="S18" s="478" t="str">
        <f>IF(D17+D18=0,"",(H17+H18+I17+I18)/(12*(D17+D18))*1000)</f>
        <v/>
      </c>
      <c r="T18" s="262" t="s">
        <v>18</v>
      </c>
      <c r="U18" s="91" t="s">
        <v>18</v>
      </c>
      <c r="V18" s="448" t="e">
        <f t="shared" si="9"/>
        <v>#DIV/0!</v>
      </c>
      <c r="W18" s="449" t="e">
        <f t="shared" si="10"/>
        <v>#DIV/0!</v>
      </c>
      <c r="X18" s="449" t="e">
        <f t="shared" si="11"/>
        <v>#DIV/0!</v>
      </c>
      <c r="Y18" s="452" t="e">
        <f t="shared" si="12"/>
        <v>#DIV/0!</v>
      </c>
      <c r="Z18" s="402">
        <v>0.05</v>
      </c>
      <c r="AA18" s="67"/>
      <c r="AB18" s="222" t="e">
        <f t="shared" si="19"/>
        <v>#DIV/0!</v>
      </c>
      <c r="AC18" s="223" t="e">
        <f>V18-Y18+1400</f>
        <v>#DIV/0!</v>
      </c>
      <c r="AD18" s="224" t="e">
        <f t="shared" si="14"/>
        <v>#DIV/0!</v>
      </c>
      <c r="AE18" s="535" t="e">
        <f>AA18*AB18*0.008</f>
        <v>#DIV/0!</v>
      </c>
      <c r="AF18" s="307"/>
      <c r="AG18" s="313"/>
      <c r="AH18" s="307"/>
      <c r="AI18" s="348"/>
      <c r="AJ18" s="514" t="e">
        <f t="shared" si="15"/>
        <v>#DIV/0!</v>
      </c>
      <c r="AK18" s="515" t="e">
        <f>AJ18/(8*AA18)*1000</f>
        <v>#DIV/0!</v>
      </c>
      <c r="AL18" s="516" t="e">
        <f t="shared" si="1"/>
        <v>#DIV/0!</v>
      </c>
      <c r="AM18" s="501">
        <f t="shared" si="2"/>
        <v>0</v>
      </c>
      <c r="AN18" s="517" t="e">
        <f>AF18+AH18-(AM18*AB18*0.008)</f>
        <v>#DIV/0!</v>
      </c>
      <c r="AO18" s="518" t="e">
        <f>AN18/(8*AM18)*1000</f>
        <v>#DIV/0!</v>
      </c>
      <c r="AP18" s="519" t="e">
        <f t="shared" si="3"/>
        <v>#DIV/0!</v>
      </c>
      <c r="AQ18" s="109"/>
      <c r="AR18" s="526" t="e">
        <f>AQ18/(8*AM18)*1000</f>
        <v>#DIV/0!</v>
      </c>
      <c r="AS18" s="526" t="e">
        <f t="shared" si="16"/>
        <v>#DIV/0!</v>
      </c>
      <c r="AT18" s="528" t="e">
        <f t="shared" si="4"/>
        <v>#DIV/0!</v>
      </c>
      <c r="AU18" s="529" t="e">
        <f t="shared" si="5"/>
        <v>#DIV/0!</v>
      </c>
      <c r="AV18" s="288">
        <f t="shared" si="17"/>
        <v>0</v>
      </c>
      <c r="AW18" s="52">
        <f t="shared" si="6"/>
        <v>0</v>
      </c>
      <c r="AX18" s="51"/>
      <c r="AY18" s="53" t="e">
        <f t="shared" si="7"/>
        <v>#DIV/0!</v>
      </c>
      <c r="AZ18" s="137"/>
      <c r="BA18" s="85"/>
      <c r="BB18" s="54"/>
      <c r="BD18" s="137">
        <f>AF18/2</f>
        <v>0</v>
      </c>
      <c r="BE18" s="554">
        <f>AG18/2</f>
        <v>0</v>
      </c>
      <c r="BG18" s="338"/>
      <c r="BH18" s="545"/>
      <c r="BI18" s="545">
        <f>AG18+AI18-2/3*AM18</f>
        <v>0</v>
      </c>
      <c r="BJ18" s="546"/>
      <c r="BK18" s="299"/>
      <c r="BL18" s="602"/>
    </row>
    <row r="19" spans="1:65" x14ac:dyDescent="0.2">
      <c r="A19" s="648"/>
      <c r="B19" s="625"/>
      <c r="C19" s="146" t="s">
        <v>10</v>
      </c>
      <c r="D19" s="367"/>
      <c r="E19" s="238"/>
      <c r="F19" s="239"/>
      <c r="G19" s="239"/>
      <c r="H19" s="239"/>
      <c r="I19" s="239"/>
      <c r="J19" s="239"/>
      <c r="K19" s="239"/>
      <c r="L19" s="239"/>
      <c r="M19" s="237"/>
      <c r="N19" s="239"/>
      <c r="O19" s="239"/>
      <c r="P19" s="74">
        <f t="shared" si="0"/>
        <v>0</v>
      </c>
      <c r="Q19" s="511"/>
      <c r="R19" s="384">
        <f t="shared" si="8"/>
        <v>0</v>
      </c>
      <c r="S19" s="105">
        <f>Q19+Q20</f>
        <v>0</v>
      </c>
      <c r="T19" s="234"/>
      <c r="U19" s="89">
        <f>S19-T19</f>
        <v>0</v>
      </c>
      <c r="V19" s="450" t="e">
        <f t="shared" si="9"/>
        <v>#DIV/0!</v>
      </c>
      <c r="W19" s="451" t="e">
        <f t="shared" si="10"/>
        <v>#DIV/0!</v>
      </c>
      <c r="X19" s="451" t="e">
        <f t="shared" si="11"/>
        <v>#DIV/0!</v>
      </c>
      <c r="Y19" s="453" t="e">
        <f t="shared" si="12"/>
        <v>#DIV/0!</v>
      </c>
      <c r="Z19" s="259">
        <v>7.0000000000000007E-2</v>
      </c>
      <c r="AA19" s="66"/>
      <c r="AB19" s="219" t="e">
        <f t="shared" si="19"/>
        <v>#DIV/0!</v>
      </c>
      <c r="AC19" s="220" t="e">
        <f>V19-Y19 +0.07*(F19+0.8*(G19+M19+N19))</f>
        <v>#DIV/0!</v>
      </c>
      <c r="AD19" s="221" t="e">
        <f t="shared" si="14"/>
        <v>#DIV/0!</v>
      </c>
      <c r="AE19" s="498" t="e">
        <f>AA19*AB19*0.012</f>
        <v>#DIV/0!</v>
      </c>
      <c r="AF19" s="306"/>
      <c r="AG19" s="322"/>
      <c r="AH19" s="306"/>
      <c r="AI19" s="347"/>
      <c r="AJ19" s="502" t="e">
        <f t="shared" si="15"/>
        <v>#DIV/0!</v>
      </c>
      <c r="AK19" s="503" t="e">
        <f>AJ19/(12*AA19)*1000</f>
        <v>#DIV/0!</v>
      </c>
      <c r="AL19" s="504" t="e">
        <f t="shared" si="1"/>
        <v>#DIV/0!</v>
      </c>
      <c r="AM19" s="505">
        <f t="shared" si="2"/>
        <v>0</v>
      </c>
      <c r="AN19" s="506" t="e">
        <f>AF19+AH19-(AM19*AB19*0.012)</f>
        <v>#DIV/0!</v>
      </c>
      <c r="AO19" s="484" t="e">
        <f>AN19/(12*AM19)*1000</f>
        <v>#DIV/0!</v>
      </c>
      <c r="AP19" s="487" t="e">
        <f t="shared" si="3"/>
        <v>#DIV/0!</v>
      </c>
      <c r="AQ19" s="99"/>
      <c r="AR19" s="491" t="e">
        <f>AQ19/(12*AM19)*1000</f>
        <v>#DIV/0!</v>
      </c>
      <c r="AS19" s="484" t="e">
        <f t="shared" si="16"/>
        <v>#DIV/0!</v>
      </c>
      <c r="AT19" s="489" t="e">
        <f t="shared" si="4"/>
        <v>#DIV/0!</v>
      </c>
      <c r="AU19" s="490" t="e">
        <f t="shared" si="5"/>
        <v>#DIV/0!</v>
      </c>
      <c r="AV19" s="287">
        <f t="shared" si="17"/>
        <v>0</v>
      </c>
      <c r="AW19" s="56">
        <f t="shared" si="6"/>
        <v>0</v>
      </c>
      <c r="AX19" s="55"/>
      <c r="AY19" s="57" t="e">
        <f t="shared" si="7"/>
        <v>#DIV/0!</v>
      </c>
      <c r="AZ19" s="249"/>
      <c r="BA19" s="237"/>
      <c r="BB19" s="9" t="e">
        <f>(AV19+AV20+AH19+AH20-AZ19-2/3*AZ20)/((BA19*12+BA20*8))</f>
        <v>#DIV/0!</v>
      </c>
      <c r="BD19" s="249"/>
      <c r="BE19" s="557"/>
      <c r="BG19" s="337"/>
      <c r="BH19" s="414">
        <f>IF(AG19+AG20+AI19+AI20-AM19-2/3*AM20&lt;0,AG19+AG20+AI19+AI20-AM19-2/3*AM20,0)</f>
        <v>0</v>
      </c>
      <c r="BI19" s="414">
        <f>AG19+AI19-AM19</f>
        <v>0</v>
      </c>
      <c r="BJ19" s="547">
        <f>BI19+BI20</f>
        <v>0</v>
      </c>
      <c r="BK19" s="298">
        <f>IF(AV19+AV20+AH19+AH20-AZ19-2/3*AZ20&lt;0,AV19+AV20+AH19+AH20-AZ19-2/3*AZ20,0)</f>
        <v>0</v>
      </c>
      <c r="BL19" s="303"/>
    </row>
    <row r="20" spans="1:65" ht="13.5" thickBot="1" x14ac:dyDescent="0.25">
      <c r="A20" s="648"/>
      <c r="B20" s="624"/>
      <c r="C20" s="147" t="s">
        <v>11</v>
      </c>
      <c r="D20" s="425"/>
      <c r="E20" s="426"/>
      <c r="F20" s="427"/>
      <c r="G20" s="427"/>
      <c r="H20" s="427"/>
      <c r="I20" s="427"/>
      <c r="J20" s="427"/>
      <c r="K20" s="427"/>
      <c r="L20" s="427"/>
      <c r="M20" s="271"/>
      <c r="N20" s="427"/>
      <c r="O20" s="427"/>
      <c r="P20" s="73">
        <f t="shared" si="0"/>
        <v>0</v>
      </c>
      <c r="Q20" s="114"/>
      <c r="R20" s="383">
        <f t="shared" si="8"/>
        <v>0</v>
      </c>
      <c r="S20" s="478" t="str">
        <f>IF(D19+D20=0,"",(H19+H20+I19+I20)/(12*(D19+D20))*1000)</f>
        <v/>
      </c>
      <c r="T20" s="246" t="s">
        <v>18</v>
      </c>
      <c r="U20" s="91" t="s">
        <v>18</v>
      </c>
      <c r="V20" s="448" t="e">
        <f t="shared" si="9"/>
        <v>#DIV/0!</v>
      </c>
      <c r="W20" s="449" t="e">
        <f t="shared" si="10"/>
        <v>#DIV/0!</v>
      </c>
      <c r="X20" s="449" t="e">
        <f t="shared" si="11"/>
        <v>#DIV/0!</v>
      </c>
      <c r="Y20" s="452" t="e">
        <f t="shared" si="12"/>
        <v>#DIV/0!</v>
      </c>
      <c r="Z20" s="402">
        <v>0.05</v>
      </c>
      <c r="AA20" s="67"/>
      <c r="AB20" s="222" t="e">
        <f t="shared" si="19"/>
        <v>#DIV/0!</v>
      </c>
      <c r="AC20" s="223" t="e">
        <f>V20-Y20+1400</f>
        <v>#DIV/0!</v>
      </c>
      <c r="AD20" s="224" t="e">
        <f t="shared" si="14"/>
        <v>#DIV/0!</v>
      </c>
      <c r="AE20" s="535" t="e">
        <f>AA20*AB20*0.008</f>
        <v>#DIV/0!</v>
      </c>
      <c r="AF20" s="307"/>
      <c r="AG20" s="313"/>
      <c r="AH20" s="307"/>
      <c r="AI20" s="348"/>
      <c r="AJ20" s="514" t="e">
        <f t="shared" si="15"/>
        <v>#DIV/0!</v>
      </c>
      <c r="AK20" s="515" t="e">
        <f>AJ20/(8*AA20)*1000</f>
        <v>#DIV/0!</v>
      </c>
      <c r="AL20" s="516" t="e">
        <f t="shared" si="1"/>
        <v>#DIV/0!</v>
      </c>
      <c r="AM20" s="501">
        <f t="shared" si="2"/>
        <v>0</v>
      </c>
      <c r="AN20" s="517" t="e">
        <f>AF20+AH20-(AM20*AB20*0.008)</f>
        <v>#DIV/0!</v>
      </c>
      <c r="AO20" s="518" t="e">
        <f>AN20/(8*AM20)*1000</f>
        <v>#DIV/0!</v>
      </c>
      <c r="AP20" s="519" t="e">
        <f t="shared" si="3"/>
        <v>#DIV/0!</v>
      </c>
      <c r="AQ20" s="109"/>
      <c r="AR20" s="526" t="e">
        <f>AQ20/(8*AM20)*1000</f>
        <v>#DIV/0!</v>
      </c>
      <c r="AS20" s="526" t="e">
        <f t="shared" si="16"/>
        <v>#DIV/0!</v>
      </c>
      <c r="AT20" s="528" t="e">
        <f t="shared" si="4"/>
        <v>#DIV/0!</v>
      </c>
      <c r="AU20" s="529" t="e">
        <f t="shared" si="5"/>
        <v>#DIV/0!</v>
      </c>
      <c r="AV20" s="288">
        <f t="shared" si="17"/>
        <v>0</v>
      </c>
      <c r="AW20" s="52">
        <f t="shared" si="6"/>
        <v>0</v>
      </c>
      <c r="AX20" s="51"/>
      <c r="AY20" s="53" t="e">
        <f t="shared" si="7"/>
        <v>#DIV/0!</v>
      </c>
      <c r="AZ20" s="250"/>
      <c r="BA20" s="240"/>
      <c r="BB20" s="54"/>
      <c r="BD20" s="250">
        <f>AF20/2</f>
        <v>0</v>
      </c>
      <c r="BE20" s="558">
        <f>AG20/2</f>
        <v>0</v>
      </c>
      <c r="BG20" s="338"/>
      <c r="BH20" s="545"/>
      <c r="BI20" s="545">
        <f>AG20+AI20-2/3*AM20</f>
        <v>0</v>
      </c>
      <c r="BJ20" s="546"/>
      <c r="BK20" s="299"/>
      <c r="BL20" s="602"/>
    </row>
    <row r="21" spans="1:65" x14ac:dyDescent="0.2">
      <c r="A21" s="648"/>
      <c r="B21" s="625"/>
      <c r="C21" s="146" t="s">
        <v>10</v>
      </c>
      <c r="D21" s="365"/>
      <c r="E21" s="263"/>
      <c r="F21" s="264"/>
      <c r="G21" s="264"/>
      <c r="H21" s="264"/>
      <c r="I21" s="264"/>
      <c r="J21" s="264"/>
      <c r="K21" s="264"/>
      <c r="L21" s="264"/>
      <c r="M21" s="154"/>
      <c r="N21" s="264"/>
      <c r="O21" s="264"/>
      <c r="P21" s="74">
        <f t="shared" si="0"/>
        <v>0</v>
      </c>
      <c r="Q21" s="511"/>
      <c r="R21" s="384">
        <f t="shared" si="8"/>
        <v>0</v>
      </c>
      <c r="S21" s="105">
        <f>Q21+Q22</f>
        <v>0</v>
      </c>
      <c r="T21" s="234"/>
      <c r="U21" s="89">
        <f>S21-T21</f>
        <v>0</v>
      </c>
      <c r="V21" s="450" t="e">
        <f t="shared" si="9"/>
        <v>#DIV/0!</v>
      </c>
      <c r="W21" s="451" t="e">
        <f t="shared" si="10"/>
        <v>#DIV/0!</v>
      </c>
      <c r="X21" s="451" t="e">
        <f t="shared" si="11"/>
        <v>#DIV/0!</v>
      </c>
      <c r="Y21" s="453" t="e">
        <f t="shared" si="12"/>
        <v>#DIV/0!</v>
      </c>
      <c r="Z21" s="259">
        <v>7.0000000000000007E-2</v>
      </c>
      <c r="AA21" s="66"/>
      <c r="AB21" s="219" t="e">
        <f t="shared" si="19"/>
        <v>#DIV/0!</v>
      </c>
      <c r="AC21" s="220" t="e">
        <f>V21-Y21 +0.07*(F21+0.8*(G21+M21+N21))</f>
        <v>#DIV/0!</v>
      </c>
      <c r="AD21" s="221" t="e">
        <f t="shared" si="14"/>
        <v>#DIV/0!</v>
      </c>
      <c r="AE21" s="498" t="e">
        <f>AA21*AB21*0.012</f>
        <v>#DIV/0!</v>
      </c>
      <c r="AF21" s="306"/>
      <c r="AG21" s="322"/>
      <c r="AH21" s="306"/>
      <c r="AI21" s="347"/>
      <c r="AJ21" s="502" t="e">
        <f t="shared" si="15"/>
        <v>#DIV/0!</v>
      </c>
      <c r="AK21" s="503" t="e">
        <f>AJ21/(12*AA21)*1000</f>
        <v>#DIV/0!</v>
      </c>
      <c r="AL21" s="504" t="e">
        <f t="shared" si="1"/>
        <v>#DIV/0!</v>
      </c>
      <c r="AM21" s="505">
        <f t="shared" si="2"/>
        <v>0</v>
      </c>
      <c r="AN21" s="506" t="e">
        <f>AF21+AH21-(AM21*AB21*0.012)</f>
        <v>#DIV/0!</v>
      </c>
      <c r="AO21" s="484" t="e">
        <f>AN21/(12*AM21)*1000</f>
        <v>#DIV/0!</v>
      </c>
      <c r="AP21" s="487" t="e">
        <f t="shared" si="3"/>
        <v>#DIV/0!</v>
      </c>
      <c r="AQ21" s="99"/>
      <c r="AR21" s="491" t="e">
        <f>AQ21/(12*AM21)*1000</f>
        <v>#DIV/0!</v>
      </c>
      <c r="AS21" s="484" t="e">
        <f t="shared" si="16"/>
        <v>#DIV/0!</v>
      </c>
      <c r="AT21" s="489" t="e">
        <f t="shared" si="4"/>
        <v>#DIV/0!</v>
      </c>
      <c r="AU21" s="490" t="e">
        <f t="shared" si="5"/>
        <v>#DIV/0!</v>
      </c>
      <c r="AV21" s="287">
        <f t="shared" si="17"/>
        <v>0</v>
      </c>
      <c r="AW21" s="56">
        <f t="shared" si="6"/>
        <v>0</v>
      </c>
      <c r="AX21" s="55"/>
      <c r="AY21" s="57" t="e">
        <f t="shared" si="7"/>
        <v>#DIV/0!</v>
      </c>
      <c r="AZ21" s="249"/>
      <c r="BA21" s="237"/>
      <c r="BB21" s="9" t="e">
        <f>(AV21+AV22+AH21+AH22-AZ21-2/3*AZ22)/((BA21*12+BA22*8))</f>
        <v>#DIV/0!</v>
      </c>
      <c r="BD21" s="249"/>
      <c r="BE21" s="557"/>
      <c r="BG21" s="337"/>
      <c r="BH21" s="414">
        <f>IF(AG21+AG22+AI21+AI22-AM21-2/3*AM22&lt;0,AG21+AG22+AI21+AI22-AM21-2/3*AM22,0)</f>
        <v>0</v>
      </c>
      <c r="BI21" s="414">
        <f>AG21+AI21-AM21</f>
        <v>0</v>
      </c>
      <c r="BJ21" s="547">
        <f>BI21+BI22</f>
        <v>0</v>
      </c>
      <c r="BK21" s="298">
        <f>IF(AV21+AV22+AH21+AH22-AZ21-2/3*AZ22&lt;0,AV21+AV22+AH21+AH22-AZ21-2/3*AZ22,0)</f>
        <v>0</v>
      </c>
      <c r="BL21" s="303"/>
    </row>
    <row r="22" spans="1:65" ht="13.5" thickBot="1" x14ac:dyDescent="0.25">
      <c r="A22" s="648"/>
      <c r="B22" s="624"/>
      <c r="C22" s="147" t="s">
        <v>11</v>
      </c>
      <c r="D22" s="366"/>
      <c r="E22" s="241"/>
      <c r="F22" s="242"/>
      <c r="G22" s="242"/>
      <c r="H22" s="242"/>
      <c r="I22" s="242"/>
      <c r="J22" s="242"/>
      <c r="K22" s="242"/>
      <c r="L22" s="242"/>
      <c r="M22" s="240"/>
      <c r="N22" s="242"/>
      <c r="O22" s="242"/>
      <c r="P22" s="73">
        <f t="shared" si="0"/>
        <v>0</v>
      </c>
      <c r="Q22" s="114"/>
      <c r="R22" s="383">
        <f t="shared" si="8"/>
        <v>0</v>
      </c>
      <c r="S22" s="478" t="str">
        <f>IF(D21+D22=0,"",(H21+H22+I21+I22)/(12*(D21+D22))*1000)</f>
        <v/>
      </c>
      <c r="T22" s="246" t="s">
        <v>18</v>
      </c>
      <c r="U22" s="91" t="s">
        <v>18</v>
      </c>
      <c r="V22" s="448" t="e">
        <f t="shared" si="9"/>
        <v>#DIV/0!</v>
      </c>
      <c r="W22" s="449" t="e">
        <f t="shared" si="10"/>
        <v>#DIV/0!</v>
      </c>
      <c r="X22" s="449" t="e">
        <f t="shared" si="11"/>
        <v>#DIV/0!</v>
      </c>
      <c r="Y22" s="452" t="e">
        <f t="shared" si="12"/>
        <v>#DIV/0!</v>
      </c>
      <c r="Z22" s="402">
        <v>0.05</v>
      </c>
      <c r="AA22" s="67"/>
      <c r="AB22" s="222" t="e">
        <f t="shared" si="19"/>
        <v>#DIV/0!</v>
      </c>
      <c r="AC22" s="223" t="e">
        <f>V22-Y22+1400</f>
        <v>#DIV/0!</v>
      </c>
      <c r="AD22" s="224" t="e">
        <f t="shared" si="14"/>
        <v>#DIV/0!</v>
      </c>
      <c r="AE22" s="535" t="e">
        <f>AA22*AB22*0.008</f>
        <v>#DIV/0!</v>
      </c>
      <c r="AF22" s="307"/>
      <c r="AG22" s="313"/>
      <c r="AH22" s="307"/>
      <c r="AI22" s="348"/>
      <c r="AJ22" s="514" t="e">
        <f t="shared" si="15"/>
        <v>#DIV/0!</v>
      </c>
      <c r="AK22" s="515" t="e">
        <f>AJ22/(8*AA22)*1000</f>
        <v>#DIV/0!</v>
      </c>
      <c r="AL22" s="516" t="e">
        <f t="shared" si="1"/>
        <v>#DIV/0!</v>
      </c>
      <c r="AM22" s="501">
        <f t="shared" si="2"/>
        <v>0</v>
      </c>
      <c r="AN22" s="517" t="e">
        <f>AF22+AH22-(AM22*AB22*0.008)</f>
        <v>#DIV/0!</v>
      </c>
      <c r="AO22" s="518" t="e">
        <f>AN22/(8*AM22)*1000</f>
        <v>#DIV/0!</v>
      </c>
      <c r="AP22" s="519" t="e">
        <f t="shared" si="3"/>
        <v>#DIV/0!</v>
      </c>
      <c r="AQ22" s="109"/>
      <c r="AR22" s="526" t="e">
        <f>AQ22/(8*AM22)*1000</f>
        <v>#DIV/0!</v>
      </c>
      <c r="AS22" s="526" t="e">
        <f t="shared" si="16"/>
        <v>#DIV/0!</v>
      </c>
      <c r="AT22" s="528" t="e">
        <f t="shared" si="4"/>
        <v>#DIV/0!</v>
      </c>
      <c r="AU22" s="529" t="e">
        <f t="shared" si="5"/>
        <v>#DIV/0!</v>
      </c>
      <c r="AV22" s="288">
        <f t="shared" si="17"/>
        <v>0</v>
      </c>
      <c r="AW22" s="52">
        <f t="shared" si="6"/>
        <v>0</v>
      </c>
      <c r="AX22" s="51"/>
      <c r="AY22" s="53" t="e">
        <f t="shared" si="7"/>
        <v>#DIV/0!</v>
      </c>
      <c r="AZ22" s="250"/>
      <c r="BA22" s="240"/>
      <c r="BB22" s="54"/>
      <c r="BD22" s="250">
        <f>AF22/2</f>
        <v>0</v>
      </c>
      <c r="BE22" s="558">
        <f>AG22/2</f>
        <v>0</v>
      </c>
      <c r="BG22" s="338"/>
      <c r="BH22" s="545"/>
      <c r="BI22" s="545">
        <f>AG22+AI22-2/3*AM22</f>
        <v>0</v>
      </c>
      <c r="BJ22" s="546"/>
      <c r="BK22" s="299"/>
      <c r="BL22" s="602"/>
    </row>
    <row r="23" spans="1:65" x14ac:dyDescent="0.2">
      <c r="A23" s="648"/>
      <c r="B23" s="625"/>
      <c r="C23" s="146" t="s">
        <v>10</v>
      </c>
      <c r="D23" s="367"/>
      <c r="E23" s="238"/>
      <c r="F23" s="239"/>
      <c r="G23" s="239"/>
      <c r="H23" s="239"/>
      <c r="I23" s="239"/>
      <c r="J23" s="239"/>
      <c r="K23" s="239"/>
      <c r="L23" s="239"/>
      <c r="M23" s="237"/>
      <c r="N23" s="239"/>
      <c r="O23" s="239"/>
      <c r="P23" s="74">
        <f t="shared" si="0"/>
        <v>0</v>
      </c>
      <c r="Q23" s="511"/>
      <c r="R23" s="384">
        <f t="shared" si="8"/>
        <v>0</v>
      </c>
      <c r="S23" s="105">
        <f>Q23+Q24</f>
        <v>0</v>
      </c>
      <c r="T23" s="234"/>
      <c r="U23" s="89">
        <f>S23-T23</f>
        <v>0</v>
      </c>
      <c r="V23" s="450" t="e">
        <f t="shared" si="9"/>
        <v>#DIV/0!</v>
      </c>
      <c r="W23" s="451" t="e">
        <f t="shared" si="10"/>
        <v>#DIV/0!</v>
      </c>
      <c r="X23" s="451" t="e">
        <f t="shared" si="11"/>
        <v>#DIV/0!</v>
      </c>
      <c r="Y23" s="453" t="e">
        <f t="shared" si="12"/>
        <v>#DIV/0!</v>
      </c>
      <c r="Z23" s="259">
        <v>7.0000000000000007E-2</v>
      </c>
      <c r="AA23" s="66"/>
      <c r="AB23" s="219" t="e">
        <f t="shared" si="19"/>
        <v>#DIV/0!</v>
      </c>
      <c r="AC23" s="220" t="e">
        <f>V23-Y23 +0.07*(F23+0.8*(G23+M23+N23))</f>
        <v>#DIV/0!</v>
      </c>
      <c r="AD23" s="221" t="e">
        <f t="shared" si="14"/>
        <v>#DIV/0!</v>
      </c>
      <c r="AE23" s="498" t="e">
        <f>AA23*AB23*0.012</f>
        <v>#DIV/0!</v>
      </c>
      <c r="AF23" s="306"/>
      <c r="AG23" s="322"/>
      <c r="AH23" s="306"/>
      <c r="AI23" s="347"/>
      <c r="AJ23" s="502" t="e">
        <f t="shared" si="15"/>
        <v>#DIV/0!</v>
      </c>
      <c r="AK23" s="503" t="e">
        <f>AJ23/(12*AA23)*1000</f>
        <v>#DIV/0!</v>
      </c>
      <c r="AL23" s="504" t="e">
        <f t="shared" si="1"/>
        <v>#DIV/0!</v>
      </c>
      <c r="AM23" s="505">
        <f t="shared" si="2"/>
        <v>0</v>
      </c>
      <c r="AN23" s="506" t="e">
        <f>AF23+AH23-(AM23*AB23*0.012)</f>
        <v>#DIV/0!</v>
      </c>
      <c r="AO23" s="484" t="e">
        <f>AN23/(12*AM23)*1000</f>
        <v>#DIV/0!</v>
      </c>
      <c r="AP23" s="487" t="e">
        <f t="shared" si="3"/>
        <v>#DIV/0!</v>
      </c>
      <c r="AQ23" s="99"/>
      <c r="AR23" s="491" t="e">
        <f>AQ23/(12*AM23)*1000</f>
        <v>#DIV/0!</v>
      </c>
      <c r="AS23" s="484" t="e">
        <f t="shared" si="16"/>
        <v>#DIV/0!</v>
      </c>
      <c r="AT23" s="489" t="e">
        <f t="shared" si="4"/>
        <v>#DIV/0!</v>
      </c>
      <c r="AU23" s="490" t="e">
        <f t="shared" si="5"/>
        <v>#DIV/0!</v>
      </c>
      <c r="AV23" s="287">
        <f t="shared" si="17"/>
        <v>0</v>
      </c>
      <c r="AW23" s="56">
        <f t="shared" si="6"/>
        <v>0</v>
      </c>
      <c r="AX23" s="55"/>
      <c r="AY23" s="57" t="e">
        <f t="shared" si="7"/>
        <v>#DIV/0!</v>
      </c>
      <c r="AZ23" s="249"/>
      <c r="BA23" s="237"/>
      <c r="BB23" s="9" t="e">
        <f>(AV23+AV24+AH23+AH24-AZ23-2/3*AZ24)/((BA23*12+BA24*8))</f>
        <v>#DIV/0!</v>
      </c>
      <c r="BD23" s="249"/>
      <c r="BE23" s="557"/>
      <c r="BG23" s="337"/>
      <c r="BH23" s="414">
        <f>IF(AG23+AG24+AI23+AI24-AM23-2/3*AM24&lt;0,AG23+AG24+AI23+AI24-AM23-2/3*AM24,0)</f>
        <v>0</v>
      </c>
      <c r="BI23" s="414">
        <f>AG23+AI23-AM23</f>
        <v>0</v>
      </c>
      <c r="BJ23" s="547">
        <f>BI23+BI24</f>
        <v>0</v>
      </c>
      <c r="BK23" s="298">
        <f>IF(AV23+AV24+AH23+AH24-AZ23-2/3*AZ24&lt;0,AV23+AV24+AH23+AH24-AZ23-2/3*AZ24,0)</f>
        <v>0</v>
      </c>
      <c r="BL23" s="303"/>
    </row>
    <row r="24" spans="1:65" ht="13.5" thickBot="1" x14ac:dyDescent="0.25">
      <c r="A24" s="648"/>
      <c r="B24" s="624"/>
      <c r="C24" s="147" t="s">
        <v>11</v>
      </c>
      <c r="D24" s="366"/>
      <c r="E24" s="241"/>
      <c r="F24" s="242"/>
      <c r="G24" s="242"/>
      <c r="H24" s="242"/>
      <c r="I24" s="242"/>
      <c r="J24" s="242"/>
      <c r="K24" s="242"/>
      <c r="L24" s="242"/>
      <c r="M24" s="240"/>
      <c r="N24" s="242"/>
      <c r="O24" s="242"/>
      <c r="P24" s="73">
        <f t="shared" si="0"/>
        <v>0</v>
      </c>
      <c r="Q24" s="114"/>
      <c r="R24" s="383">
        <f t="shared" si="8"/>
        <v>0</v>
      </c>
      <c r="S24" s="478" t="str">
        <f>IF(D23+D24=0,"",(H23+H24+I23+I24)/(12*(D23+D24))*1000)</f>
        <v/>
      </c>
      <c r="T24" s="246" t="s">
        <v>18</v>
      </c>
      <c r="U24" s="91" t="s">
        <v>18</v>
      </c>
      <c r="V24" s="448" t="e">
        <f t="shared" si="9"/>
        <v>#DIV/0!</v>
      </c>
      <c r="W24" s="449" t="e">
        <f t="shared" si="10"/>
        <v>#DIV/0!</v>
      </c>
      <c r="X24" s="449" t="e">
        <f t="shared" si="11"/>
        <v>#DIV/0!</v>
      </c>
      <c r="Y24" s="452" t="e">
        <f t="shared" si="12"/>
        <v>#DIV/0!</v>
      </c>
      <c r="Z24" s="402">
        <v>0.05</v>
      </c>
      <c r="AA24" s="67"/>
      <c r="AB24" s="222" t="e">
        <f t="shared" si="19"/>
        <v>#DIV/0!</v>
      </c>
      <c r="AC24" s="223" t="e">
        <f>V24-Y24+1400</f>
        <v>#DIV/0!</v>
      </c>
      <c r="AD24" s="224" t="e">
        <f t="shared" si="14"/>
        <v>#DIV/0!</v>
      </c>
      <c r="AE24" s="535" t="e">
        <f>AA24*AB24*0.008</f>
        <v>#DIV/0!</v>
      </c>
      <c r="AF24" s="307"/>
      <c r="AG24" s="313"/>
      <c r="AH24" s="307"/>
      <c r="AI24" s="348"/>
      <c r="AJ24" s="514" t="e">
        <f t="shared" si="15"/>
        <v>#DIV/0!</v>
      </c>
      <c r="AK24" s="515" t="e">
        <f>AJ24/(8*AA24)*1000</f>
        <v>#DIV/0!</v>
      </c>
      <c r="AL24" s="516" t="e">
        <f t="shared" si="1"/>
        <v>#DIV/0!</v>
      </c>
      <c r="AM24" s="501">
        <f t="shared" si="2"/>
        <v>0</v>
      </c>
      <c r="AN24" s="517" t="e">
        <f>AF24+AH24-(AM24*AB24*0.008)</f>
        <v>#DIV/0!</v>
      </c>
      <c r="AO24" s="518" t="e">
        <f>AN24/(8*AM24)*1000</f>
        <v>#DIV/0!</v>
      </c>
      <c r="AP24" s="519" t="e">
        <f t="shared" si="3"/>
        <v>#DIV/0!</v>
      </c>
      <c r="AQ24" s="109"/>
      <c r="AR24" s="526" t="e">
        <f>AQ24/(8*AM24)*1000</f>
        <v>#DIV/0!</v>
      </c>
      <c r="AS24" s="526" t="e">
        <f t="shared" si="16"/>
        <v>#DIV/0!</v>
      </c>
      <c r="AT24" s="528" t="e">
        <f t="shared" si="4"/>
        <v>#DIV/0!</v>
      </c>
      <c r="AU24" s="529" t="e">
        <f t="shared" si="5"/>
        <v>#DIV/0!</v>
      </c>
      <c r="AV24" s="288">
        <f t="shared" si="17"/>
        <v>0</v>
      </c>
      <c r="AW24" s="52">
        <f t="shared" si="6"/>
        <v>0</v>
      </c>
      <c r="AX24" s="51"/>
      <c r="AY24" s="53" t="e">
        <f t="shared" si="7"/>
        <v>#DIV/0!</v>
      </c>
      <c r="AZ24" s="250"/>
      <c r="BA24" s="240"/>
      <c r="BB24" s="54"/>
      <c r="BD24" s="250">
        <f>AF24/2</f>
        <v>0</v>
      </c>
      <c r="BE24" s="558">
        <f>AG24/2</f>
        <v>0</v>
      </c>
      <c r="BG24" s="338"/>
      <c r="BH24" s="545"/>
      <c r="BI24" s="545">
        <f>AG24+AI24-2/3*AM24</f>
        <v>0</v>
      </c>
      <c r="BJ24" s="546"/>
      <c r="BK24" s="299"/>
      <c r="BL24" s="602"/>
    </row>
    <row r="25" spans="1:65" x14ac:dyDescent="0.2">
      <c r="A25" s="648"/>
      <c r="B25" s="625"/>
      <c r="C25" s="146" t="s">
        <v>10</v>
      </c>
      <c r="D25" s="367"/>
      <c r="E25" s="238"/>
      <c r="F25" s="239"/>
      <c r="G25" s="239"/>
      <c r="H25" s="239"/>
      <c r="I25" s="239"/>
      <c r="J25" s="239"/>
      <c r="K25" s="239"/>
      <c r="L25" s="239"/>
      <c r="M25" s="237"/>
      <c r="N25" s="239"/>
      <c r="O25" s="239"/>
      <c r="P25" s="74">
        <f t="shared" si="0"/>
        <v>0</v>
      </c>
      <c r="Q25" s="511"/>
      <c r="R25" s="384">
        <f t="shared" si="8"/>
        <v>0</v>
      </c>
      <c r="S25" s="105">
        <f>Q25+Q26</f>
        <v>0</v>
      </c>
      <c r="T25" s="234"/>
      <c r="U25" s="89">
        <f>S25-T25</f>
        <v>0</v>
      </c>
      <c r="V25" s="450" t="e">
        <f t="shared" si="9"/>
        <v>#DIV/0!</v>
      </c>
      <c r="W25" s="451" t="e">
        <f t="shared" si="10"/>
        <v>#DIV/0!</v>
      </c>
      <c r="X25" s="451" t="e">
        <f t="shared" si="11"/>
        <v>#DIV/0!</v>
      </c>
      <c r="Y25" s="453" t="e">
        <f t="shared" si="12"/>
        <v>#DIV/0!</v>
      </c>
      <c r="Z25" s="259">
        <v>7.0000000000000007E-2</v>
      </c>
      <c r="AA25" s="66"/>
      <c r="AB25" s="219" t="e">
        <f t="shared" si="19"/>
        <v>#DIV/0!</v>
      </c>
      <c r="AC25" s="220" t="e">
        <f>V25-Y25 +0.07*(F25+0.8*(G25+M25+N25))</f>
        <v>#DIV/0!</v>
      </c>
      <c r="AD25" s="221" t="e">
        <f t="shared" si="14"/>
        <v>#DIV/0!</v>
      </c>
      <c r="AE25" s="498" t="e">
        <f>AA25*AB25*0.012</f>
        <v>#DIV/0!</v>
      </c>
      <c r="AF25" s="306"/>
      <c r="AG25" s="322"/>
      <c r="AH25" s="306"/>
      <c r="AI25" s="347"/>
      <c r="AJ25" s="502" t="e">
        <f t="shared" si="15"/>
        <v>#DIV/0!</v>
      </c>
      <c r="AK25" s="503" t="e">
        <f>AJ25/(12*AA25)*1000</f>
        <v>#DIV/0!</v>
      </c>
      <c r="AL25" s="504" t="e">
        <f t="shared" si="1"/>
        <v>#DIV/0!</v>
      </c>
      <c r="AM25" s="505">
        <f>AA25</f>
        <v>0</v>
      </c>
      <c r="AN25" s="506" t="e">
        <f>AF25+AH25-(AM25*AB25*0.012)</f>
        <v>#DIV/0!</v>
      </c>
      <c r="AO25" s="484" t="e">
        <f>AN25/(12*AM25)*1000</f>
        <v>#DIV/0!</v>
      </c>
      <c r="AP25" s="487" t="e">
        <f t="shared" si="3"/>
        <v>#DIV/0!</v>
      </c>
      <c r="AQ25" s="99"/>
      <c r="AR25" s="491" t="e">
        <f>AQ25/(12*AM25)*1000</f>
        <v>#DIV/0!</v>
      </c>
      <c r="AS25" s="484" t="e">
        <f t="shared" si="16"/>
        <v>#DIV/0!</v>
      </c>
      <c r="AT25" s="489" t="e">
        <f t="shared" si="4"/>
        <v>#DIV/0!</v>
      </c>
      <c r="AU25" s="490" t="e">
        <f t="shared" si="5"/>
        <v>#DIV/0!</v>
      </c>
      <c r="AV25" s="287">
        <f t="shared" si="17"/>
        <v>0</v>
      </c>
      <c r="AW25" s="56">
        <f t="shared" si="6"/>
        <v>0</v>
      </c>
      <c r="AX25" s="55"/>
      <c r="AY25" s="57" t="e">
        <f t="shared" si="7"/>
        <v>#DIV/0!</v>
      </c>
      <c r="AZ25" s="249"/>
      <c r="BA25" s="237"/>
      <c r="BB25" s="9" t="e">
        <f>(AV25+AV26+AH25+AH26-AZ25-2/3*AZ26)/((BA25*12+BA26*8))</f>
        <v>#DIV/0!</v>
      </c>
      <c r="BD25" s="249"/>
      <c r="BE25" s="557"/>
      <c r="BG25" s="337"/>
      <c r="BH25" s="414">
        <f>IF(AG25+AG26+AI25+AI26-AM25-2/3*AM26&lt;0,AG25+AG26+AI25+AI26-AM25-2/3*AM26,0)</f>
        <v>0</v>
      </c>
      <c r="BI25" s="414">
        <f>AG25+AI25-AM25</f>
        <v>0</v>
      </c>
      <c r="BJ25" s="547">
        <f>BI25+BI26</f>
        <v>0</v>
      </c>
      <c r="BK25" s="298">
        <f>IF(AV25+AV26+AH25+AH26-AZ25-2/3*AZ26&lt;0,AV25+AV26+AH25+AH26-AZ25-2/3*AZ26,0)</f>
        <v>0</v>
      </c>
      <c r="BL25" s="303"/>
    </row>
    <row r="26" spans="1:65" ht="13.5" thickBot="1" x14ac:dyDescent="0.25">
      <c r="A26" s="648"/>
      <c r="B26" s="624"/>
      <c r="C26" s="147" t="s">
        <v>11</v>
      </c>
      <c r="D26" s="366"/>
      <c r="E26" s="241"/>
      <c r="F26" s="242"/>
      <c r="G26" s="242"/>
      <c r="H26" s="242"/>
      <c r="I26" s="242"/>
      <c r="J26" s="242"/>
      <c r="K26" s="242"/>
      <c r="L26" s="242"/>
      <c r="M26" s="240"/>
      <c r="N26" s="242"/>
      <c r="O26" s="242"/>
      <c r="P26" s="73">
        <f t="shared" si="0"/>
        <v>0</v>
      </c>
      <c r="Q26" s="114"/>
      <c r="R26" s="383">
        <f t="shared" si="8"/>
        <v>0</v>
      </c>
      <c r="S26" s="478" t="str">
        <f>IF(D25+D26=0,"",(H25+H26+I25+I26)/(12*(D25+D26))*1000)</f>
        <v/>
      </c>
      <c r="T26" s="246"/>
      <c r="U26" s="91" t="s">
        <v>18</v>
      </c>
      <c r="V26" s="448" t="e">
        <f t="shared" si="9"/>
        <v>#DIV/0!</v>
      </c>
      <c r="W26" s="449" t="e">
        <f t="shared" si="10"/>
        <v>#DIV/0!</v>
      </c>
      <c r="X26" s="449" t="e">
        <f t="shared" si="11"/>
        <v>#DIV/0!</v>
      </c>
      <c r="Y26" s="452" t="e">
        <f t="shared" si="12"/>
        <v>#DIV/0!</v>
      </c>
      <c r="Z26" s="402">
        <v>0.05</v>
      </c>
      <c r="AA26" s="67"/>
      <c r="AB26" s="222" t="e">
        <f t="shared" si="19"/>
        <v>#DIV/0!</v>
      </c>
      <c r="AC26" s="223" t="e">
        <f>V26-Y26+1400</f>
        <v>#DIV/0!</v>
      </c>
      <c r="AD26" s="224" t="e">
        <f t="shared" si="14"/>
        <v>#DIV/0!</v>
      </c>
      <c r="AE26" s="535" t="e">
        <f>AA26*AB26*0.008</f>
        <v>#DIV/0!</v>
      </c>
      <c r="AF26" s="307"/>
      <c r="AG26" s="313"/>
      <c r="AH26" s="307"/>
      <c r="AI26" s="348"/>
      <c r="AJ26" s="514" t="e">
        <f t="shared" si="15"/>
        <v>#DIV/0!</v>
      </c>
      <c r="AK26" s="515" t="e">
        <f>AJ26/(8*AA26)*1000</f>
        <v>#DIV/0!</v>
      </c>
      <c r="AL26" s="516" t="e">
        <f t="shared" si="1"/>
        <v>#DIV/0!</v>
      </c>
      <c r="AM26" s="501">
        <f t="shared" si="2"/>
        <v>0</v>
      </c>
      <c r="AN26" s="517" t="e">
        <f>AF26+AH26-(AM26*AB26*0.008)</f>
        <v>#DIV/0!</v>
      </c>
      <c r="AO26" s="518" t="e">
        <f>AN26/(8*AM26)*1000</f>
        <v>#DIV/0!</v>
      </c>
      <c r="AP26" s="519" t="e">
        <f t="shared" si="3"/>
        <v>#DIV/0!</v>
      </c>
      <c r="AQ26" s="109"/>
      <c r="AR26" s="526" t="e">
        <f>AQ26/(8*AM26)*1000</f>
        <v>#DIV/0!</v>
      </c>
      <c r="AS26" s="526" t="e">
        <f t="shared" si="16"/>
        <v>#DIV/0!</v>
      </c>
      <c r="AT26" s="528" t="e">
        <f t="shared" si="4"/>
        <v>#DIV/0!</v>
      </c>
      <c r="AU26" s="529" t="e">
        <f t="shared" si="5"/>
        <v>#DIV/0!</v>
      </c>
      <c r="AV26" s="288">
        <f t="shared" si="17"/>
        <v>0</v>
      </c>
      <c r="AW26" s="52">
        <f t="shared" si="6"/>
        <v>0</v>
      </c>
      <c r="AX26" s="51"/>
      <c r="AY26" s="53" t="e">
        <f t="shared" si="7"/>
        <v>#DIV/0!</v>
      </c>
      <c r="AZ26" s="250"/>
      <c r="BA26" s="240"/>
      <c r="BB26" s="54"/>
      <c r="BD26" s="250">
        <f>AF26/2</f>
        <v>0</v>
      </c>
      <c r="BE26" s="558">
        <f>AG26/2</f>
        <v>0</v>
      </c>
      <c r="BG26" s="338"/>
      <c r="BH26" s="545"/>
      <c r="BI26" s="545">
        <f>AG26+AI26-2/3*AM26</f>
        <v>0</v>
      </c>
      <c r="BJ26" s="546"/>
      <c r="BK26" s="299"/>
      <c r="BL26" s="602"/>
    </row>
    <row r="27" spans="1:65" x14ac:dyDescent="0.2">
      <c r="A27" s="648"/>
      <c r="B27" s="625"/>
      <c r="C27" s="146" t="s">
        <v>10</v>
      </c>
      <c r="D27" s="367"/>
      <c r="E27" s="238"/>
      <c r="F27" s="239"/>
      <c r="G27" s="239"/>
      <c r="H27" s="239"/>
      <c r="I27" s="239"/>
      <c r="J27" s="239"/>
      <c r="K27" s="239"/>
      <c r="L27" s="239"/>
      <c r="M27" s="237"/>
      <c r="N27" s="239"/>
      <c r="O27" s="239"/>
      <c r="P27" s="74">
        <f t="shared" si="0"/>
        <v>0</v>
      </c>
      <c r="Q27" s="511"/>
      <c r="R27" s="384">
        <f t="shared" si="8"/>
        <v>0</v>
      </c>
      <c r="S27" s="105">
        <f>Q27+Q28</f>
        <v>0</v>
      </c>
      <c r="T27" s="235"/>
      <c r="U27" s="89">
        <f>S27-T27</f>
        <v>0</v>
      </c>
      <c r="V27" s="450" t="e">
        <f t="shared" si="9"/>
        <v>#DIV/0!</v>
      </c>
      <c r="W27" s="451" t="e">
        <f t="shared" si="10"/>
        <v>#DIV/0!</v>
      </c>
      <c r="X27" s="451" t="e">
        <f t="shared" si="11"/>
        <v>#DIV/0!</v>
      </c>
      <c r="Y27" s="453" t="e">
        <f t="shared" si="12"/>
        <v>#DIV/0!</v>
      </c>
      <c r="Z27" s="259">
        <v>7.0000000000000007E-2</v>
      </c>
      <c r="AA27" s="66"/>
      <c r="AB27" s="219" t="e">
        <f>V27*(1+Z27)</f>
        <v>#DIV/0!</v>
      </c>
      <c r="AC27" s="220" t="e">
        <f>V27-Y27 +0.07*(F27+0.8*(G27+M27+N27))</f>
        <v>#DIV/0!</v>
      </c>
      <c r="AD27" s="221" t="e">
        <f t="shared" si="14"/>
        <v>#DIV/0!</v>
      </c>
      <c r="AE27" s="498" t="e">
        <f>AA27*AB27*0.012</f>
        <v>#DIV/0!</v>
      </c>
      <c r="AF27" s="306"/>
      <c r="AG27" s="322"/>
      <c r="AH27" s="306"/>
      <c r="AI27" s="347"/>
      <c r="AJ27" s="502" t="e">
        <f t="shared" si="15"/>
        <v>#DIV/0!</v>
      </c>
      <c r="AK27" s="503" t="e">
        <f>AJ27/(12*AA27)*1000</f>
        <v>#DIV/0!</v>
      </c>
      <c r="AL27" s="504" t="e">
        <f t="shared" si="1"/>
        <v>#DIV/0!</v>
      </c>
      <c r="AM27" s="505">
        <f t="shared" si="2"/>
        <v>0</v>
      </c>
      <c r="AN27" s="506" t="e">
        <f>AF27+AH27-(AM27*AB27*0.012)</f>
        <v>#DIV/0!</v>
      </c>
      <c r="AO27" s="484" t="e">
        <f>AN27/(12*AM27)*1000</f>
        <v>#DIV/0!</v>
      </c>
      <c r="AP27" s="487" t="e">
        <f t="shared" si="3"/>
        <v>#DIV/0!</v>
      </c>
      <c r="AQ27" s="99"/>
      <c r="AR27" s="491" t="e">
        <f>AQ27/(12*AM27)*1000</f>
        <v>#DIV/0!</v>
      </c>
      <c r="AS27" s="484" t="e">
        <f t="shared" si="16"/>
        <v>#DIV/0!</v>
      </c>
      <c r="AT27" s="489" t="e">
        <f t="shared" si="4"/>
        <v>#DIV/0!</v>
      </c>
      <c r="AU27" s="490" t="e">
        <f t="shared" si="5"/>
        <v>#DIV/0!</v>
      </c>
      <c r="AV27" s="287">
        <f t="shared" si="17"/>
        <v>0</v>
      </c>
      <c r="AW27" s="56">
        <f t="shared" si="6"/>
        <v>0</v>
      </c>
      <c r="AX27" s="55"/>
      <c r="AY27" s="57" t="e">
        <f t="shared" si="7"/>
        <v>#DIV/0!</v>
      </c>
      <c r="AZ27" s="249"/>
      <c r="BA27" s="237"/>
      <c r="BB27" s="9" t="e">
        <f>(AV27+AV28+AH27+AH28-AZ27-2/3*AZ28)/((BA27*12+BA28*8))</f>
        <v>#DIV/0!</v>
      </c>
      <c r="BD27" s="249"/>
      <c r="BE27" s="557"/>
      <c r="BG27" s="337"/>
      <c r="BH27" s="414">
        <f>IF(AG27+AG28+AI27+AI28-AM27-2/3*AM28&lt;0,AG27+AG28+AI27+AI28-AM27-2/3*AM28,0)</f>
        <v>0</v>
      </c>
      <c r="BI27" s="414">
        <f>AG27+AI27-AM27</f>
        <v>0</v>
      </c>
      <c r="BJ27" s="547">
        <f>BI27+BI28</f>
        <v>0</v>
      </c>
      <c r="BK27" s="298">
        <f>IF(AV27+AV28+AH27+AH28-AZ27-2/3*AZ28&lt;0,AV27+AV28+AH27+AH28-AZ27-2/3*AZ28,0)</f>
        <v>0</v>
      </c>
      <c r="BL27" s="303"/>
    </row>
    <row r="28" spans="1:65" ht="13.5" thickBot="1" x14ac:dyDescent="0.25">
      <c r="A28" s="648"/>
      <c r="B28" s="624"/>
      <c r="C28" s="147" t="s">
        <v>11</v>
      </c>
      <c r="D28" s="366"/>
      <c r="E28" s="241"/>
      <c r="F28" s="242"/>
      <c r="G28" s="242"/>
      <c r="H28" s="242"/>
      <c r="I28" s="242"/>
      <c r="J28" s="242"/>
      <c r="K28" s="242"/>
      <c r="L28" s="242"/>
      <c r="M28" s="240"/>
      <c r="N28" s="242"/>
      <c r="O28" s="242"/>
      <c r="P28" s="73">
        <f t="shared" si="0"/>
        <v>0</v>
      </c>
      <c r="Q28" s="114"/>
      <c r="R28" s="383">
        <f t="shared" si="8"/>
        <v>0</v>
      </c>
      <c r="S28" s="478" t="str">
        <f>IF(D27+D28=0,"",(H27+H28+I27+I28)/(12*(D27+D28))*1000)</f>
        <v/>
      </c>
      <c r="T28" s="246" t="s">
        <v>18</v>
      </c>
      <c r="U28" s="91" t="s">
        <v>18</v>
      </c>
      <c r="V28" s="448" t="e">
        <f t="shared" si="9"/>
        <v>#DIV/0!</v>
      </c>
      <c r="W28" s="449" t="e">
        <f t="shared" si="10"/>
        <v>#DIV/0!</v>
      </c>
      <c r="X28" s="449" t="e">
        <f t="shared" si="11"/>
        <v>#DIV/0!</v>
      </c>
      <c r="Y28" s="452" t="e">
        <f t="shared" si="12"/>
        <v>#DIV/0!</v>
      </c>
      <c r="Z28" s="402">
        <v>0.05</v>
      </c>
      <c r="AA28" s="67"/>
      <c r="AB28" s="222" t="e">
        <f t="shared" si="19"/>
        <v>#DIV/0!</v>
      </c>
      <c r="AC28" s="223" t="e">
        <f>V28-Y28+1400</f>
        <v>#DIV/0!</v>
      </c>
      <c r="AD28" s="224" t="e">
        <f t="shared" si="14"/>
        <v>#DIV/0!</v>
      </c>
      <c r="AE28" s="535" t="e">
        <f>AA28*AB28*0.008</f>
        <v>#DIV/0!</v>
      </c>
      <c r="AF28" s="307"/>
      <c r="AG28" s="313"/>
      <c r="AH28" s="307"/>
      <c r="AI28" s="348"/>
      <c r="AJ28" s="514" t="e">
        <f t="shared" si="15"/>
        <v>#DIV/0!</v>
      </c>
      <c r="AK28" s="515" t="e">
        <f>AJ28/(8*AA28)*1000</f>
        <v>#DIV/0!</v>
      </c>
      <c r="AL28" s="516" t="e">
        <f t="shared" si="1"/>
        <v>#DIV/0!</v>
      </c>
      <c r="AM28" s="501">
        <f t="shared" si="2"/>
        <v>0</v>
      </c>
      <c r="AN28" s="517" t="e">
        <f>AF28+AH28-(AM28*AB28*0.008)</f>
        <v>#DIV/0!</v>
      </c>
      <c r="AO28" s="518" t="e">
        <f>AN28/(8*AM28)*1000</f>
        <v>#DIV/0!</v>
      </c>
      <c r="AP28" s="519" t="e">
        <f t="shared" si="3"/>
        <v>#DIV/0!</v>
      </c>
      <c r="AQ28" s="109"/>
      <c r="AR28" s="526" t="e">
        <f>AQ28/(8*AM28)*1000</f>
        <v>#DIV/0!</v>
      </c>
      <c r="AS28" s="526" t="e">
        <f t="shared" si="16"/>
        <v>#DIV/0!</v>
      </c>
      <c r="AT28" s="528" t="e">
        <f t="shared" si="4"/>
        <v>#DIV/0!</v>
      </c>
      <c r="AU28" s="529" t="e">
        <f t="shared" si="5"/>
        <v>#DIV/0!</v>
      </c>
      <c r="AV28" s="288">
        <f t="shared" si="17"/>
        <v>0</v>
      </c>
      <c r="AW28" s="52">
        <f t="shared" si="6"/>
        <v>0</v>
      </c>
      <c r="AX28" s="51"/>
      <c r="AY28" s="53" t="e">
        <f t="shared" si="7"/>
        <v>#DIV/0!</v>
      </c>
      <c r="AZ28" s="250"/>
      <c r="BA28" s="240"/>
      <c r="BB28" s="54"/>
      <c r="BD28" s="250">
        <f>AF28/2</f>
        <v>0</v>
      </c>
      <c r="BE28" s="558">
        <f>AG28/2</f>
        <v>0</v>
      </c>
      <c r="BG28" s="338"/>
      <c r="BH28" s="545"/>
      <c r="BI28" s="545">
        <f>AG28+AI28-2/3*AM28</f>
        <v>0</v>
      </c>
      <c r="BJ28" s="546"/>
      <c r="BK28" s="299"/>
      <c r="BL28" s="602"/>
    </row>
    <row r="29" spans="1:65" x14ac:dyDescent="0.2">
      <c r="A29" s="648"/>
      <c r="B29" s="625"/>
      <c r="C29" s="146" t="s">
        <v>10</v>
      </c>
      <c r="D29" s="367"/>
      <c r="E29" s="238"/>
      <c r="F29" s="239"/>
      <c r="G29" s="239"/>
      <c r="H29" s="239"/>
      <c r="I29" s="239"/>
      <c r="J29" s="239"/>
      <c r="K29" s="239"/>
      <c r="L29" s="239"/>
      <c r="M29" s="237"/>
      <c r="N29" s="239"/>
      <c r="O29" s="239"/>
      <c r="P29" s="74">
        <f t="shared" si="0"/>
        <v>0</v>
      </c>
      <c r="Q29" s="511"/>
      <c r="R29" s="384">
        <f>Q29-P29</f>
        <v>0</v>
      </c>
      <c r="S29" s="105">
        <f>Q29+Q30</f>
        <v>0</v>
      </c>
      <c r="T29" s="234"/>
      <c r="U29" s="89">
        <f>S29-T29</f>
        <v>0</v>
      </c>
      <c r="V29" s="450" t="e">
        <f t="shared" si="9"/>
        <v>#DIV/0!</v>
      </c>
      <c r="W29" s="451" t="e">
        <f t="shared" si="10"/>
        <v>#DIV/0!</v>
      </c>
      <c r="X29" s="451" t="e">
        <f t="shared" si="11"/>
        <v>#DIV/0!</v>
      </c>
      <c r="Y29" s="453" t="e">
        <f t="shared" si="12"/>
        <v>#DIV/0!</v>
      </c>
      <c r="Z29" s="259">
        <v>7.0000000000000007E-2</v>
      </c>
      <c r="AA29" s="66"/>
      <c r="AB29" s="219" t="e">
        <f>V29*(1+Z29)</f>
        <v>#DIV/0!</v>
      </c>
      <c r="AC29" s="220" t="e">
        <f>V29-Y29 +0.07*(F29+0.8*(G29+M29+N29))</f>
        <v>#DIV/0!</v>
      </c>
      <c r="AD29" s="221" t="e">
        <f t="shared" si="14"/>
        <v>#DIV/0!</v>
      </c>
      <c r="AE29" s="498" t="e">
        <f>AA29*AB29*0.012</f>
        <v>#DIV/0!</v>
      </c>
      <c r="AF29" s="306"/>
      <c r="AG29" s="322"/>
      <c r="AH29" s="306"/>
      <c r="AI29" s="347"/>
      <c r="AJ29" s="502" t="e">
        <f t="shared" si="15"/>
        <v>#DIV/0!</v>
      </c>
      <c r="AK29" s="503" t="e">
        <f>AJ29/(12*AA29)*1000</f>
        <v>#DIV/0!</v>
      </c>
      <c r="AL29" s="504" t="e">
        <f t="shared" si="1"/>
        <v>#DIV/0!</v>
      </c>
      <c r="AM29" s="505">
        <f t="shared" si="2"/>
        <v>0</v>
      </c>
      <c r="AN29" s="506" t="e">
        <f>AF29+AH29-(AM29*AB29*0.012)</f>
        <v>#DIV/0!</v>
      </c>
      <c r="AO29" s="484" t="e">
        <f>AN29/(12*AM29)*1000</f>
        <v>#DIV/0!</v>
      </c>
      <c r="AP29" s="487" t="e">
        <f t="shared" si="3"/>
        <v>#DIV/0!</v>
      </c>
      <c r="AQ29" s="99"/>
      <c r="AR29" s="491" t="e">
        <f>AQ29/(12*AM29)*1000</f>
        <v>#DIV/0!</v>
      </c>
      <c r="AS29" s="484" t="e">
        <f t="shared" si="16"/>
        <v>#DIV/0!</v>
      </c>
      <c r="AT29" s="489" t="e">
        <f t="shared" si="4"/>
        <v>#DIV/0!</v>
      </c>
      <c r="AU29" s="490" t="e">
        <f t="shared" si="5"/>
        <v>#DIV/0!</v>
      </c>
      <c r="AV29" s="287">
        <f t="shared" si="17"/>
        <v>0</v>
      </c>
      <c r="AW29" s="56">
        <f t="shared" si="6"/>
        <v>0</v>
      </c>
      <c r="AX29" s="55"/>
      <c r="AY29" s="57" t="e">
        <f t="shared" si="7"/>
        <v>#DIV/0!</v>
      </c>
      <c r="AZ29" s="249"/>
      <c r="BA29" s="237"/>
      <c r="BB29" s="9" t="e">
        <f>(AV29+AV30+AH29+AH30-AZ29-2/3*AZ30)/((BA29*12+BA30*8))</f>
        <v>#DIV/0!</v>
      </c>
      <c r="BD29" s="249"/>
      <c r="BE29" s="557"/>
      <c r="BG29" s="337"/>
      <c r="BH29" s="414">
        <f>IF(AG29+AG30+AI29+AI30-AM29-2/3*AM30&lt;0,AG29+AG30+AI29+AI30-AM29-2/3*AM30,0)</f>
        <v>0</v>
      </c>
      <c r="BI29" s="414">
        <f>AG29+AI29-AM29</f>
        <v>0</v>
      </c>
      <c r="BJ29" s="547">
        <f>BI29+BI30</f>
        <v>0</v>
      </c>
      <c r="BK29" s="298">
        <f>IF(AV29+AV30+AH29+AH30-AZ29-2/3*AZ30&lt;0,AV29+AV30+AH29+AH30-AZ29-2/3*AZ30,0)</f>
        <v>0</v>
      </c>
      <c r="BL29" s="303"/>
    </row>
    <row r="30" spans="1:65" ht="13.5" thickBot="1" x14ac:dyDescent="0.25">
      <c r="A30" s="648"/>
      <c r="B30" s="624"/>
      <c r="C30" s="147" t="s">
        <v>11</v>
      </c>
      <c r="D30" s="366"/>
      <c r="E30" s="241"/>
      <c r="F30" s="242"/>
      <c r="G30" s="242"/>
      <c r="H30" s="242"/>
      <c r="I30" s="242"/>
      <c r="J30" s="242"/>
      <c r="K30" s="242"/>
      <c r="L30" s="242"/>
      <c r="M30" s="240"/>
      <c r="N30" s="242"/>
      <c r="O30" s="242"/>
      <c r="P30" s="73">
        <f t="shared" si="0"/>
        <v>0</v>
      </c>
      <c r="Q30" s="114"/>
      <c r="R30" s="383">
        <f t="shared" si="8"/>
        <v>0</v>
      </c>
      <c r="S30" s="478" t="str">
        <f>IF(D29+D30=0,"",(H29+H30+I29+I30)/(12*(D29+D30))*1000)</f>
        <v/>
      </c>
      <c r="T30" s="246" t="s">
        <v>18</v>
      </c>
      <c r="U30" s="91" t="s">
        <v>18</v>
      </c>
      <c r="V30" s="448" t="e">
        <f t="shared" si="9"/>
        <v>#DIV/0!</v>
      </c>
      <c r="W30" s="449" t="e">
        <f t="shared" si="10"/>
        <v>#DIV/0!</v>
      </c>
      <c r="X30" s="449" t="e">
        <f t="shared" si="11"/>
        <v>#DIV/0!</v>
      </c>
      <c r="Y30" s="452" t="e">
        <f t="shared" si="12"/>
        <v>#DIV/0!</v>
      </c>
      <c r="Z30" s="402">
        <v>0.05</v>
      </c>
      <c r="AA30" s="67"/>
      <c r="AB30" s="222" t="e">
        <f t="shared" si="19"/>
        <v>#DIV/0!</v>
      </c>
      <c r="AC30" s="223" t="e">
        <f>V30-Y30+1400</f>
        <v>#DIV/0!</v>
      </c>
      <c r="AD30" s="224" t="e">
        <f t="shared" si="14"/>
        <v>#DIV/0!</v>
      </c>
      <c r="AE30" s="535" t="e">
        <f>AA30*AB30*0.008</f>
        <v>#DIV/0!</v>
      </c>
      <c r="AF30" s="307"/>
      <c r="AG30" s="313"/>
      <c r="AH30" s="307"/>
      <c r="AI30" s="348"/>
      <c r="AJ30" s="514" t="e">
        <f t="shared" si="15"/>
        <v>#DIV/0!</v>
      </c>
      <c r="AK30" s="515" t="e">
        <f>AJ30/(8*AA30)*1000</f>
        <v>#DIV/0!</v>
      </c>
      <c r="AL30" s="516" t="e">
        <f t="shared" si="1"/>
        <v>#DIV/0!</v>
      </c>
      <c r="AM30" s="501">
        <f t="shared" si="2"/>
        <v>0</v>
      </c>
      <c r="AN30" s="517" t="e">
        <f>AF30+AH30-(AM30*AB30*0.008)</f>
        <v>#DIV/0!</v>
      </c>
      <c r="AO30" s="518" t="e">
        <f>AN30/(8*AM30)*1000</f>
        <v>#DIV/0!</v>
      </c>
      <c r="AP30" s="519" t="e">
        <f t="shared" si="3"/>
        <v>#DIV/0!</v>
      </c>
      <c r="AQ30" s="109"/>
      <c r="AR30" s="526" t="e">
        <f>AQ30/(8*AM30)*1000</f>
        <v>#DIV/0!</v>
      </c>
      <c r="AS30" s="526" t="e">
        <f t="shared" si="16"/>
        <v>#DIV/0!</v>
      </c>
      <c r="AT30" s="528" t="e">
        <f t="shared" si="4"/>
        <v>#DIV/0!</v>
      </c>
      <c r="AU30" s="529" t="e">
        <f t="shared" si="5"/>
        <v>#DIV/0!</v>
      </c>
      <c r="AV30" s="288">
        <f t="shared" si="17"/>
        <v>0</v>
      </c>
      <c r="AW30" s="52">
        <f t="shared" si="6"/>
        <v>0</v>
      </c>
      <c r="AX30" s="51"/>
      <c r="AY30" s="53" t="e">
        <f t="shared" si="7"/>
        <v>#DIV/0!</v>
      </c>
      <c r="AZ30" s="250"/>
      <c r="BA30" s="240"/>
      <c r="BB30" s="54"/>
      <c r="BD30" s="250">
        <f>AF30/2</f>
        <v>0</v>
      </c>
      <c r="BE30" s="558">
        <f>AG30/2</f>
        <v>0</v>
      </c>
      <c r="BG30" s="338"/>
      <c r="BH30" s="545"/>
      <c r="BI30" s="545">
        <f>AG30+AI30-2/3*AM30</f>
        <v>0</v>
      </c>
      <c r="BJ30" s="546"/>
      <c r="BK30" s="299"/>
      <c r="BL30" s="602"/>
    </row>
    <row r="31" spans="1:65" x14ac:dyDescent="0.2">
      <c r="A31" s="648"/>
      <c r="B31" s="625"/>
      <c r="C31" s="146" t="s">
        <v>10</v>
      </c>
      <c r="D31" s="367"/>
      <c r="E31" s="238"/>
      <c r="F31" s="239"/>
      <c r="G31" s="239"/>
      <c r="H31" s="239"/>
      <c r="I31" s="239"/>
      <c r="J31" s="239"/>
      <c r="K31" s="239"/>
      <c r="L31" s="239"/>
      <c r="M31" s="237"/>
      <c r="N31" s="239"/>
      <c r="O31" s="239"/>
      <c r="P31" s="74">
        <f t="shared" si="0"/>
        <v>0</v>
      </c>
      <c r="Q31" s="511"/>
      <c r="R31" s="384">
        <f t="shared" si="8"/>
        <v>0</v>
      </c>
      <c r="S31" s="105">
        <f>Q31+Q32</f>
        <v>0</v>
      </c>
      <c r="T31" s="247"/>
      <c r="U31" s="89">
        <f>S31-T31</f>
        <v>0</v>
      </c>
      <c r="V31" s="450" t="e">
        <f t="shared" si="9"/>
        <v>#DIV/0!</v>
      </c>
      <c r="W31" s="451" t="e">
        <f t="shared" si="10"/>
        <v>#DIV/0!</v>
      </c>
      <c r="X31" s="451" t="e">
        <f t="shared" si="11"/>
        <v>#DIV/0!</v>
      </c>
      <c r="Y31" s="453" t="e">
        <f t="shared" si="12"/>
        <v>#DIV/0!</v>
      </c>
      <c r="Z31" s="259">
        <v>7.0000000000000007E-2</v>
      </c>
      <c r="AA31" s="66"/>
      <c r="AB31" s="219" t="e">
        <f t="shared" si="19"/>
        <v>#DIV/0!</v>
      </c>
      <c r="AC31" s="220" t="e">
        <f>V31-Y31 +0.07*(F31+0.8*(G31+M31+N31))</f>
        <v>#DIV/0!</v>
      </c>
      <c r="AD31" s="221" t="e">
        <f t="shared" si="14"/>
        <v>#DIV/0!</v>
      </c>
      <c r="AE31" s="498" t="e">
        <f>AA31*AB31*0.012</f>
        <v>#DIV/0!</v>
      </c>
      <c r="AF31" s="306"/>
      <c r="AG31" s="322"/>
      <c r="AH31" s="306"/>
      <c r="AI31" s="347"/>
      <c r="AJ31" s="502" t="e">
        <f t="shared" si="15"/>
        <v>#DIV/0!</v>
      </c>
      <c r="AK31" s="503" t="e">
        <f>AJ31/(12*AA31)*1000</f>
        <v>#DIV/0!</v>
      </c>
      <c r="AL31" s="504" t="e">
        <f t="shared" si="1"/>
        <v>#DIV/0!</v>
      </c>
      <c r="AM31" s="505">
        <f t="shared" si="2"/>
        <v>0</v>
      </c>
      <c r="AN31" s="506" t="e">
        <f>AF31+AH31-(AM31*AB31*0.012)</f>
        <v>#DIV/0!</v>
      </c>
      <c r="AO31" s="484" t="e">
        <f>AN31/(12*AM31)*1000</f>
        <v>#DIV/0!</v>
      </c>
      <c r="AP31" s="487" t="e">
        <f t="shared" si="3"/>
        <v>#DIV/0!</v>
      </c>
      <c r="AQ31" s="99"/>
      <c r="AR31" s="491" t="e">
        <f>AQ31/(12*AM31)*1000</f>
        <v>#DIV/0!</v>
      </c>
      <c r="AS31" s="484" t="e">
        <f t="shared" si="16"/>
        <v>#DIV/0!</v>
      </c>
      <c r="AT31" s="489" t="e">
        <f t="shared" si="4"/>
        <v>#DIV/0!</v>
      </c>
      <c r="AU31" s="490" t="e">
        <f t="shared" si="5"/>
        <v>#DIV/0!</v>
      </c>
      <c r="AV31" s="287">
        <f t="shared" si="17"/>
        <v>0</v>
      </c>
      <c r="AW31" s="56">
        <f t="shared" si="6"/>
        <v>0</v>
      </c>
      <c r="AX31" s="55"/>
      <c r="AY31" s="57" t="e">
        <f t="shared" si="7"/>
        <v>#DIV/0!</v>
      </c>
      <c r="AZ31" s="249"/>
      <c r="BA31" s="237"/>
      <c r="BB31" s="9" t="e">
        <f>(AV31+AV32+AH31+AH32-AZ31-2/3*AZ32)/((BA31*12+BA32*8))</f>
        <v>#DIV/0!</v>
      </c>
      <c r="BD31" s="249"/>
      <c r="BE31" s="557"/>
      <c r="BG31" s="337"/>
      <c r="BH31" s="414">
        <f>IF(AG31+AG32+AI31+AI32-AM31-2/3*AM32&lt;0,AG31+AG32+AI31+AI32-AM31-2/3*AM32,0)</f>
        <v>0</v>
      </c>
      <c r="BI31" s="414">
        <f>AG31+AI31-AM31</f>
        <v>0</v>
      </c>
      <c r="BJ31" s="547">
        <f>BI31+BI32</f>
        <v>0</v>
      </c>
      <c r="BK31" s="298">
        <f>IF(AV31+AV32+AH31+AH32-AZ31-2/3*AZ32&lt;0,AV31+AV32+AH31+AH32-AZ31-2/3*AZ32,0)</f>
        <v>0</v>
      </c>
      <c r="BL31" s="303"/>
    </row>
    <row r="32" spans="1:65" ht="13.5" thickBot="1" x14ac:dyDescent="0.25">
      <c r="A32" s="648"/>
      <c r="B32" s="624"/>
      <c r="C32" s="147" t="s">
        <v>11</v>
      </c>
      <c r="D32" s="366"/>
      <c r="E32" s="241"/>
      <c r="F32" s="242"/>
      <c r="G32" s="242"/>
      <c r="H32" s="242"/>
      <c r="I32" s="242"/>
      <c r="J32" s="242"/>
      <c r="K32" s="242"/>
      <c r="L32" s="242"/>
      <c r="M32" s="240"/>
      <c r="N32" s="242"/>
      <c r="O32" s="242"/>
      <c r="P32" s="73">
        <f t="shared" si="0"/>
        <v>0</v>
      </c>
      <c r="Q32" s="114"/>
      <c r="R32" s="383">
        <f t="shared" si="8"/>
        <v>0</v>
      </c>
      <c r="S32" s="478" t="str">
        <f>IF(D31+D32=0,"",(H31+H32+I31+I32)/(12*(D31+D32))*1000)</f>
        <v/>
      </c>
      <c r="T32" s="246" t="s">
        <v>18</v>
      </c>
      <c r="U32" s="91" t="s">
        <v>18</v>
      </c>
      <c r="V32" s="448" t="e">
        <f t="shared" si="9"/>
        <v>#DIV/0!</v>
      </c>
      <c r="W32" s="449" t="e">
        <f t="shared" si="10"/>
        <v>#DIV/0!</v>
      </c>
      <c r="X32" s="449" t="e">
        <f t="shared" si="11"/>
        <v>#DIV/0!</v>
      </c>
      <c r="Y32" s="452" t="e">
        <f t="shared" si="12"/>
        <v>#DIV/0!</v>
      </c>
      <c r="Z32" s="402">
        <v>0.05</v>
      </c>
      <c r="AA32" s="67"/>
      <c r="AB32" s="222" t="e">
        <f t="shared" si="19"/>
        <v>#DIV/0!</v>
      </c>
      <c r="AC32" s="223" t="e">
        <f>V32-Y32+1400</f>
        <v>#DIV/0!</v>
      </c>
      <c r="AD32" s="224" t="e">
        <f t="shared" si="14"/>
        <v>#DIV/0!</v>
      </c>
      <c r="AE32" s="535" t="e">
        <f>AA32*AB32*0.008</f>
        <v>#DIV/0!</v>
      </c>
      <c r="AF32" s="307"/>
      <c r="AG32" s="313"/>
      <c r="AH32" s="307"/>
      <c r="AI32" s="348"/>
      <c r="AJ32" s="514" t="e">
        <f t="shared" si="15"/>
        <v>#DIV/0!</v>
      </c>
      <c r="AK32" s="515" t="e">
        <f>AJ32/(8*AA32)*1000</f>
        <v>#DIV/0!</v>
      </c>
      <c r="AL32" s="516" t="e">
        <f t="shared" si="1"/>
        <v>#DIV/0!</v>
      </c>
      <c r="AM32" s="501">
        <f t="shared" si="2"/>
        <v>0</v>
      </c>
      <c r="AN32" s="517" t="e">
        <f>AF32+AH32-(AM32*AB32*0.008)</f>
        <v>#DIV/0!</v>
      </c>
      <c r="AO32" s="518" t="e">
        <f>AN32/(8*AM32)*1000</f>
        <v>#DIV/0!</v>
      </c>
      <c r="AP32" s="519" t="e">
        <f t="shared" si="3"/>
        <v>#DIV/0!</v>
      </c>
      <c r="AQ32" s="109"/>
      <c r="AR32" s="526" t="e">
        <f>AQ32/(8*AM32)*1000</f>
        <v>#DIV/0!</v>
      </c>
      <c r="AS32" s="526" t="e">
        <f t="shared" si="16"/>
        <v>#DIV/0!</v>
      </c>
      <c r="AT32" s="528" t="e">
        <f t="shared" si="4"/>
        <v>#DIV/0!</v>
      </c>
      <c r="AU32" s="529" t="e">
        <f t="shared" si="5"/>
        <v>#DIV/0!</v>
      </c>
      <c r="AV32" s="288">
        <f t="shared" si="17"/>
        <v>0</v>
      </c>
      <c r="AW32" s="52">
        <f t="shared" si="6"/>
        <v>0</v>
      </c>
      <c r="AX32" s="51"/>
      <c r="AY32" s="53" t="e">
        <f t="shared" si="7"/>
        <v>#DIV/0!</v>
      </c>
      <c r="AZ32" s="250"/>
      <c r="BA32" s="240"/>
      <c r="BB32" s="54"/>
      <c r="BD32" s="250">
        <f>AF32/2</f>
        <v>0</v>
      </c>
      <c r="BE32" s="558">
        <f>AG32/2</f>
        <v>0</v>
      </c>
      <c r="BG32" s="338"/>
      <c r="BH32" s="545"/>
      <c r="BI32" s="545">
        <f>AG32+AI32-2/3*AM32</f>
        <v>0</v>
      </c>
      <c r="BJ32" s="546"/>
      <c r="BK32" s="299"/>
      <c r="BL32" s="602"/>
    </row>
    <row r="33" spans="1:64" x14ac:dyDescent="0.2">
      <c r="A33" s="648"/>
      <c r="B33" s="625"/>
      <c r="C33" s="146" t="s">
        <v>10</v>
      </c>
      <c r="D33" s="367"/>
      <c r="E33" s="238"/>
      <c r="F33" s="239"/>
      <c r="G33" s="239"/>
      <c r="H33" s="239"/>
      <c r="I33" s="239"/>
      <c r="J33" s="239"/>
      <c r="K33" s="239"/>
      <c r="L33" s="239"/>
      <c r="M33" s="237"/>
      <c r="N33" s="239"/>
      <c r="O33" s="239"/>
      <c r="P33" s="74">
        <f t="shared" si="0"/>
        <v>0</v>
      </c>
      <c r="Q33" s="511"/>
      <c r="R33" s="384">
        <f t="shared" si="8"/>
        <v>0</v>
      </c>
      <c r="S33" s="105">
        <f>Q33+Q34</f>
        <v>0</v>
      </c>
      <c r="T33" s="234"/>
      <c r="U33" s="89">
        <f>S33-T33</f>
        <v>0</v>
      </c>
      <c r="V33" s="450" t="e">
        <f t="shared" si="9"/>
        <v>#DIV/0!</v>
      </c>
      <c r="W33" s="451" t="e">
        <f t="shared" si="10"/>
        <v>#DIV/0!</v>
      </c>
      <c r="X33" s="451" t="e">
        <f t="shared" si="11"/>
        <v>#DIV/0!</v>
      </c>
      <c r="Y33" s="453" t="e">
        <f t="shared" si="12"/>
        <v>#DIV/0!</v>
      </c>
      <c r="Z33" s="259">
        <v>7.0000000000000007E-2</v>
      </c>
      <c r="AA33" s="66"/>
      <c r="AB33" s="219" t="e">
        <f t="shared" si="19"/>
        <v>#DIV/0!</v>
      </c>
      <c r="AC33" s="220" t="e">
        <f>V33-Y33 +0.07*(F33+0.8*(G33+M33+N33))</f>
        <v>#DIV/0!</v>
      </c>
      <c r="AD33" s="221" t="e">
        <f t="shared" si="14"/>
        <v>#DIV/0!</v>
      </c>
      <c r="AE33" s="498" t="e">
        <f>AA33*AB33*0.012</f>
        <v>#DIV/0!</v>
      </c>
      <c r="AF33" s="306"/>
      <c r="AG33" s="322"/>
      <c r="AH33" s="306"/>
      <c r="AI33" s="347"/>
      <c r="AJ33" s="502" t="e">
        <f t="shared" si="15"/>
        <v>#DIV/0!</v>
      </c>
      <c r="AK33" s="503" t="e">
        <f>AJ33/(12*AA33)*1000</f>
        <v>#DIV/0!</v>
      </c>
      <c r="AL33" s="504" t="e">
        <f t="shared" si="1"/>
        <v>#DIV/0!</v>
      </c>
      <c r="AM33" s="505">
        <f t="shared" si="2"/>
        <v>0</v>
      </c>
      <c r="AN33" s="506" t="e">
        <f>AF33+AH33-(AM33*AB33*0.012)</f>
        <v>#DIV/0!</v>
      </c>
      <c r="AO33" s="484" t="e">
        <f>AN33/(12*AM33)*1000</f>
        <v>#DIV/0!</v>
      </c>
      <c r="AP33" s="487" t="e">
        <f t="shared" si="3"/>
        <v>#DIV/0!</v>
      </c>
      <c r="AQ33" s="99"/>
      <c r="AR33" s="491" t="e">
        <f>AQ33/(12*AM33)*1000</f>
        <v>#DIV/0!</v>
      </c>
      <c r="AS33" s="484" t="e">
        <f t="shared" si="16"/>
        <v>#DIV/0!</v>
      </c>
      <c r="AT33" s="489" t="e">
        <f t="shared" si="4"/>
        <v>#DIV/0!</v>
      </c>
      <c r="AU33" s="490" t="e">
        <f t="shared" si="5"/>
        <v>#DIV/0!</v>
      </c>
      <c r="AV33" s="287">
        <f t="shared" si="17"/>
        <v>0</v>
      </c>
      <c r="AW33" s="56">
        <f t="shared" si="6"/>
        <v>0</v>
      </c>
      <c r="AX33" s="55"/>
      <c r="AY33" s="57" t="e">
        <f t="shared" si="7"/>
        <v>#DIV/0!</v>
      </c>
      <c r="AZ33" s="249"/>
      <c r="BA33" s="237"/>
      <c r="BB33" s="9" t="e">
        <f>(AV33+AV34+AH33+AH34-AZ33-2/3*AZ34)/((BA33*12+BA34*8))</f>
        <v>#DIV/0!</v>
      </c>
      <c r="BD33" s="249"/>
      <c r="BE33" s="557"/>
      <c r="BG33" s="337"/>
      <c r="BH33" s="414">
        <f>IF(AG33+AG34+AI33+AI34-AM33-2/3*AM34&lt;0,AG33+AG34+AI33+AI34-AM33-2/3*AM34,0)</f>
        <v>0</v>
      </c>
      <c r="BI33" s="414">
        <f>AG33+AI33-AM33</f>
        <v>0</v>
      </c>
      <c r="BJ33" s="547">
        <f>BI33+BI34</f>
        <v>0</v>
      </c>
      <c r="BK33" s="298">
        <f>IF(AV33+AV34+AH33+AH34-AZ33-2/3*AZ34&lt;0,AV33+AV34+AH33+AH34-AZ33-2/3*AZ34,0)</f>
        <v>0</v>
      </c>
      <c r="BL33" s="303"/>
    </row>
    <row r="34" spans="1:64" ht="13.5" thickBot="1" x14ac:dyDescent="0.25">
      <c r="A34" s="648"/>
      <c r="B34" s="624"/>
      <c r="C34" s="147" t="s">
        <v>11</v>
      </c>
      <c r="D34" s="366"/>
      <c r="E34" s="241"/>
      <c r="F34" s="242"/>
      <c r="G34" s="242"/>
      <c r="H34" s="242"/>
      <c r="I34" s="242"/>
      <c r="J34" s="242"/>
      <c r="K34" s="242"/>
      <c r="L34" s="242"/>
      <c r="M34" s="240"/>
      <c r="N34" s="242"/>
      <c r="O34" s="242"/>
      <c r="P34" s="73">
        <f t="shared" si="0"/>
        <v>0</v>
      </c>
      <c r="Q34" s="114"/>
      <c r="R34" s="383">
        <f t="shared" si="8"/>
        <v>0</v>
      </c>
      <c r="S34" s="478" t="str">
        <f>IF(D33+D34=0,"",(H33+H34+I33+I34)/(12*(D33+D34))*1000)</f>
        <v/>
      </c>
      <c r="T34" s="246" t="s">
        <v>18</v>
      </c>
      <c r="U34" s="91" t="s">
        <v>18</v>
      </c>
      <c r="V34" s="448" t="e">
        <f t="shared" si="9"/>
        <v>#DIV/0!</v>
      </c>
      <c r="W34" s="449" t="e">
        <f t="shared" si="10"/>
        <v>#DIV/0!</v>
      </c>
      <c r="X34" s="449" t="e">
        <f t="shared" si="11"/>
        <v>#DIV/0!</v>
      </c>
      <c r="Y34" s="452" t="e">
        <f t="shared" si="12"/>
        <v>#DIV/0!</v>
      </c>
      <c r="Z34" s="402">
        <v>0.05</v>
      </c>
      <c r="AA34" s="67"/>
      <c r="AB34" s="222" t="e">
        <f t="shared" si="19"/>
        <v>#DIV/0!</v>
      </c>
      <c r="AC34" s="223" t="e">
        <f>V34-Y34+1400</f>
        <v>#DIV/0!</v>
      </c>
      <c r="AD34" s="224" t="e">
        <f t="shared" si="14"/>
        <v>#DIV/0!</v>
      </c>
      <c r="AE34" s="535" t="e">
        <f>AA34*AB34*0.008</f>
        <v>#DIV/0!</v>
      </c>
      <c r="AF34" s="307"/>
      <c r="AG34" s="313"/>
      <c r="AH34" s="307"/>
      <c r="AI34" s="348"/>
      <c r="AJ34" s="514" t="e">
        <f t="shared" si="15"/>
        <v>#DIV/0!</v>
      </c>
      <c r="AK34" s="515" t="e">
        <f>AJ34/(8*AA34)*1000</f>
        <v>#DIV/0!</v>
      </c>
      <c r="AL34" s="516" t="e">
        <f t="shared" si="1"/>
        <v>#DIV/0!</v>
      </c>
      <c r="AM34" s="501">
        <f t="shared" si="2"/>
        <v>0</v>
      </c>
      <c r="AN34" s="517" t="e">
        <f>AF34+AH34-(AM34*AB34*0.008)</f>
        <v>#DIV/0!</v>
      </c>
      <c r="AO34" s="518" t="e">
        <f>AN34/(8*AM34)*1000</f>
        <v>#DIV/0!</v>
      </c>
      <c r="AP34" s="519" t="e">
        <f t="shared" si="3"/>
        <v>#DIV/0!</v>
      </c>
      <c r="AQ34" s="109"/>
      <c r="AR34" s="526" t="e">
        <f>AQ34/(8*AM34)*1000</f>
        <v>#DIV/0!</v>
      </c>
      <c r="AS34" s="526" t="e">
        <f t="shared" si="16"/>
        <v>#DIV/0!</v>
      </c>
      <c r="AT34" s="528" t="e">
        <f t="shared" si="4"/>
        <v>#DIV/0!</v>
      </c>
      <c r="AU34" s="529" t="e">
        <f t="shared" si="5"/>
        <v>#DIV/0!</v>
      </c>
      <c r="AV34" s="288">
        <f t="shared" si="17"/>
        <v>0</v>
      </c>
      <c r="AW34" s="52">
        <f t="shared" si="6"/>
        <v>0</v>
      </c>
      <c r="AX34" s="51"/>
      <c r="AY34" s="53" t="e">
        <f t="shared" si="7"/>
        <v>#DIV/0!</v>
      </c>
      <c r="AZ34" s="250"/>
      <c r="BA34" s="240"/>
      <c r="BB34" s="54"/>
      <c r="BD34" s="250">
        <f>AF34/2</f>
        <v>0</v>
      </c>
      <c r="BE34" s="558">
        <f>AG34/2</f>
        <v>0</v>
      </c>
      <c r="BG34" s="338"/>
      <c r="BH34" s="545"/>
      <c r="BI34" s="545">
        <f>AG34+AI34-2/3*AM34</f>
        <v>0</v>
      </c>
      <c r="BJ34" s="546"/>
      <c r="BK34" s="299"/>
      <c r="BL34" s="602"/>
    </row>
    <row r="35" spans="1:64" x14ac:dyDescent="0.2">
      <c r="A35" s="648"/>
      <c r="B35" s="625"/>
      <c r="C35" s="146" t="s">
        <v>10</v>
      </c>
      <c r="D35" s="367"/>
      <c r="E35" s="238"/>
      <c r="F35" s="239"/>
      <c r="G35" s="239"/>
      <c r="H35" s="239"/>
      <c r="I35" s="239"/>
      <c r="J35" s="239"/>
      <c r="K35" s="239"/>
      <c r="L35" s="239"/>
      <c r="M35" s="237"/>
      <c r="N35" s="239"/>
      <c r="O35" s="239"/>
      <c r="P35" s="74">
        <f t="shared" si="0"/>
        <v>0</v>
      </c>
      <c r="Q35" s="511"/>
      <c r="R35" s="384">
        <f t="shared" si="8"/>
        <v>0</v>
      </c>
      <c r="S35" s="105">
        <f>Q35+Q36</f>
        <v>0</v>
      </c>
      <c r="T35" s="234"/>
      <c r="U35" s="89">
        <f>S35-T35</f>
        <v>0</v>
      </c>
      <c r="V35" s="450" t="e">
        <f t="shared" si="9"/>
        <v>#DIV/0!</v>
      </c>
      <c r="W35" s="451" t="e">
        <f t="shared" ref="W35:W42" si="20">H35/(12*D35)*1000</f>
        <v>#DIV/0!</v>
      </c>
      <c r="X35" s="451" t="e">
        <f t="shared" ref="X35:X42" si="21">I35/(12*D35)*1000</f>
        <v>#DIV/0!</v>
      </c>
      <c r="Y35" s="453" t="e">
        <f t="shared" ref="Y35:Y42" si="22">W35+X35</f>
        <v>#DIV/0!</v>
      </c>
      <c r="Z35" s="259">
        <v>7.0000000000000007E-2</v>
      </c>
      <c r="AA35" s="66"/>
      <c r="AB35" s="219" t="e">
        <f t="shared" si="19"/>
        <v>#DIV/0!</v>
      </c>
      <c r="AC35" s="220" t="e">
        <f>V35-Y35 +0.07*(F35+0.8*(G35+M35+N35))</f>
        <v>#DIV/0!</v>
      </c>
      <c r="AD35" s="221" t="e">
        <f t="shared" si="14"/>
        <v>#DIV/0!</v>
      </c>
      <c r="AE35" s="498" t="e">
        <f>AA35*AB35*0.012</f>
        <v>#DIV/0!</v>
      </c>
      <c r="AF35" s="306"/>
      <c r="AG35" s="322"/>
      <c r="AH35" s="306"/>
      <c r="AI35" s="347"/>
      <c r="AJ35" s="502" t="e">
        <f t="shared" si="15"/>
        <v>#DIV/0!</v>
      </c>
      <c r="AK35" s="503" t="e">
        <f>AJ35/(12*AA35)*1000</f>
        <v>#DIV/0!</v>
      </c>
      <c r="AL35" s="504" t="e">
        <f t="shared" ref="AL35:AL64" si="23">AK35/Y35</f>
        <v>#DIV/0!</v>
      </c>
      <c r="AM35" s="505">
        <f t="shared" si="2"/>
        <v>0</v>
      </c>
      <c r="AN35" s="506" t="e">
        <f>AF35+AH35-(AM35*AB35*0.012)</f>
        <v>#DIV/0!</v>
      </c>
      <c r="AO35" s="484" t="e">
        <f>AN35/(12*AM35)*1000</f>
        <v>#DIV/0!</v>
      </c>
      <c r="AP35" s="487" t="e">
        <f t="shared" ref="AP35:AP64" si="24">AO35/Y35</f>
        <v>#DIV/0!</v>
      </c>
      <c r="AQ35" s="99"/>
      <c r="AR35" s="491" t="e">
        <f>AQ35/(12*AM35)*1000</f>
        <v>#DIV/0!</v>
      </c>
      <c r="AS35" s="484" t="e">
        <f t="shared" ref="AS35:AS64" si="25">Y35+AO35+AR35</f>
        <v>#DIV/0!</v>
      </c>
      <c r="AT35" s="489" t="e">
        <f t="shared" ref="AT35:AT64" si="26">(AO35+AR35)/Y35</f>
        <v>#DIV/0!</v>
      </c>
      <c r="AU35" s="490" t="e">
        <f t="shared" ref="AU35:AU64" si="27">AS35/Y35</f>
        <v>#DIV/0!</v>
      </c>
      <c r="AV35" s="287">
        <f t="shared" si="17"/>
        <v>0</v>
      </c>
      <c r="AW35" s="56">
        <f t="shared" ref="AW35:AW64" si="28">H35+I35</f>
        <v>0</v>
      </c>
      <c r="AX35" s="55"/>
      <c r="AY35" s="57" t="e">
        <f t="shared" si="7"/>
        <v>#DIV/0!</v>
      </c>
      <c r="AZ35" s="249"/>
      <c r="BA35" s="237"/>
      <c r="BB35" s="9" t="e">
        <f>(AV35+AV36+AH35+AH36-AZ35-2/3*AZ36)/((BA35*12+BA36*8))</f>
        <v>#DIV/0!</v>
      </c>
      <c r="BD35" s="249"/>
      <c r="BE35" s="557"/>
      <c r="BG35" s="337"/>
      <c r="BH35" s="414">
        <f>IF(AG35+AG36+AI35+AI36-AM35-2/3*AM36&lt;0,AG35+AG36+AI35+AI36-AM35-2/3*AM36,0)</f>
        <v>0</v>
      </c>
      <c r="BI35" s="414">
        <f>AG35+AI35-AM35</f>
        <v>0</v>
      </c>
      <c r="BJ35" s="547">
        <f>BI35+BI36</f>
        <v>0</v>
      </c>
      <c r="BK35" s="298">
        <f>IF(AV35+AV36+AH35+AH36-AZ35-2/3*AZ36&lt;0,AV35+AV36+AH35+AH36-AZ35-2/3*AZ36,0)</f>
        <v>0</v>
      </c>
      <c r="BL35" s="303"/>
    </row>
    <row r="36" spans="1:64" ht="13.5" thickBot="1" x14ac:dyDescent="0.25">
      <c r="A36" s="648"/>
      <c r="B36" s="624"/>
      <c r="C36" s="147" t="s">
        <v>11</v>
      </c>
      <c r="D36" s="366"/>
      <c r="E36" s="241"/>
      <c r="F36" s="242"/>
      <c r="G36" s="242"/>
      <c r="H36" s="242"/>
      <c r="I36" s="242"/>
      <c r="J36" s="242"/>
      <c r="K36" s="242"/>
      <c r="L36" s="242"/>
      <c r="M36" s="240"/>
      <c r="N36" s="242"/>
      <c r="O36" s="242"/>
      <c r="P36" s="73">
        <f t="shared" si="0"/>
        <v>0</v>
      </c>
      <c r="Q36" s="114"/>
      <c r="R36" s="383">
        <f t="shared" si="8"/>
        <v>0</v>
      </c>
      <c r="S36" s="478" t="str">
        <f>IF(D35+D36=0,"",(H35+H36+I35+I36)/(12*(D35+D36))*1000)</f>
        <v/>
      </c>
      <c r="T36" s="246" t="s">
        <v>18</v>
      </c>
      <c r="U36" s="91" t="s">
        <v>18</v>
      </c>
      <c r="V36" s="448" t="e">
        <f t="shared" si="9"/>
        <v>#DIV/0!</v>
      </c>
      <c r="W36" s="449" t="e">
        <f t="shared" si="20"/>
        <v>#DIV/0!</v>
      </c>
      <c r="X36" s="449" t="e">
        <f t="shared" si="21"/>
        <v>#DIV/0!</v>
      </c>
      <c r="Y36" s="452" t="e">
        <f t="shared" si="22"/>
        <v>#DIV/0!</v>
      </c>
      <c r="Z36" s="402">
        <v>0.05</v>
      </c>
      <c r="AA36" s="67"/>
      <c r="AB36" s="222" t="e">
        <f t="shared" si="19"/>
        <v>#DIV/0!</v>
      </c>
      <c r="AC36" s="223" t="e">
        <f>V36-Y36+1400</f>
        <v>#DIV/0!</v>
      </c>
      <c r="AD36" s="224" t="e">
        <f t="shared" si="14"/>
        <v>#DIV/0!</v>
      </c>
      <c r="AE36" s="535" t="e">
        <f>AA36*AB36*0.008</f>
        <v>#DIV/0!</v>
      </c>
      <c r="AF36" s="307"/>
      <c r="AG36" s="313"/>
      <c r="AH36" s="307"/>
      <c r="AI36" s="348"/>
      <c r="AJ36" s="514" t="e">
        <f t="shared" si="15"/>
        <v>#DIV/0!</v>
      </c>
      <c r="AK36" s="515" t="e">
        <f>AJ36/(8*AA36)*1000</f>
        <v>#DIV/0!</v>
      </c>
      <c r="AL36" s="516" t="e">
        <f t="shared" si="23"/>
        <v>#DIV/0!</v>
      </c>
      <c r="AM36" s="501">
        <f t="shared" si="2"/>
        <v>0</v>
      </c>
      <c r="AN36" s="517" t="e">
        <f>AF36+AH36-(AM36*AB36*0.008)</f>
        <v>#DIV/0!</v>
      </c>
      <c r="AO36" s="518" t="e">
        <f>AN36/(8*AM36)*1000</f>
        <v>#DIV/0!</v>
      </c>
      <c r="AP36" s="519" t="e">
        <f t="shared" si="24"/>
        <v>#DIV/0!</v>
      </c>
      <c r="AQ36" s="109"/>
      <c r="AR36" s="526" t="e">
        <f>AQ36/(8*AM36)*1000</f>
        <v>#DIV/0!</v>
      </c>
      <c r="AS36" s="526" t="e">
        <f t="shared" si="25"/>
        <v>#DIV/0!</v>
      </c>
      <c r="AT36" s="528" t="e">
        <f t="shared" si="26"/>
        <v>#DIV/0!</v>
      </c>
      <c r="AU36" s="529" t="e">
        <f t="shared" si="27"/>
        <v>#DIV/0!</v>
      </c>
      <c r="AV36" s="288">
        <f t="shared" si="17"/>
        <v>0</v>
      </c>
      <c r="AW36" s="52">
        <f t="shared" si="28"/>
        <v>0</v>
      </c>
      <c r="AX36" s="51"/>
      <c r="AY36" s="53" t="e">
        <f t="shared" si="7"/>
        <v>#DIV/0!</v>
      </c>
      <c r="AZ36" s="250"/>
      <c r="BA36" s="240"/>
      <c r="BB36" s="54"/>
      <c r="BD36" s="250">
        <f>AF36/2</f>
        <v>0</v>
      </c>
      <c r="BE36" s="558">
        <f>AG36/2</f>
        <v>0</v>
      </c>
      <c r="BG36" s="338"/>
      <c r="BH36" s="545"/>
      <c r="BI36" s="545">
        <f>AG36+AI36-2/3*AM36</f>
        <v>0</v>
      </c>
      <c r="BJ36" s="546"/>
      <c r="BK36" s="299"/>
      <c r="BL36" s="602"/>
    </row>
    <row r="37" spans="1:64" x14ac:dyDescent="0.2">
      <c r="A37" s="648"/>
      <c r="B37" s="625"/>
      <c r="C37" s="146" t="s">
        <v>10</v>
      </c>
      <c r="D37" s="367"/>
      <c r="E37" s="238"/>
      <c r="F37" s="239"/>
      <c r="G37" s="239"/>
      <c r="H37" s="239"/>
      <c r="I37" s="239"/>
      <c r="J37" s="239"/>
      <c r="K37" s="239"/>
      <c r="L37" s="239"/>
      <c r="M37" s="237"/>
      <c r="N37" s="239"/>
      <c r="O37" s="239"/>
      <c r="P37" s="74">
        <f t="shared" si="0"/>
        <v>0</v>
      </c>
      <c r="Q37" s="511"/>
      <c r="R37" s="384">
        <f t="shared" si="8"/>
        <v>0</v>
      </c>
      <c r="S37" s="105">
        <f>Q37+Q38</f>
        <v>0</v>
      </c>
      <c r="T37" s="236"/>
      <c r="U37" s="89">
        <f>S37-T37</f>
        <v>0</v>
      </c>
      <c r="V37" s="450" t="e">
        <f t="shared" si="9"/>
        <v>#DIV/0!</v>
      </c>
      <c r="W37" s="451" t="e">
        <f t="shared" si="20"/>
        <v>#DIV/0!</v>
      </c>
      <c r="X37" s="451" t="e">
        <f t="shared" si="21"/>
        <v>#DIV/0!</v>
      </c>
      <c r="Y37" s="453" t="e">
        <f t="shared" si="22"/>
        <v>#DIV/0!</v>
      </c>
      <c r="Z37" s="259">
        <v>7.0000000000000007E-2</v>
      </c>
      <c r="AA37" s="66"/>
      <c r="AB37" s="219" t="e">
        <f t="shared" si="19"/>
        <v>#DIV/0!</v>
      </c>
      <c r="AC37" s="220" t="e">
        <f>V37-Y37 +0.07*(F37+0.8*(G37+M37+N37))</f>
        <v>#DIV/0!</v>
      </c>
      <c r="AD37" s="221" t="e">
        <f t="shared" si="14"/>
        <v>#DIV/0!</v>
      </c>
      <c r="AE37" s="498" t="e">
        <f>AA37*AB37*0.012</f>
        <v>#DIV/0!</v>
      </c>
      <c r="AF37" s="306"/>
      <c r="AG37" s="322"/>
      <c r="AH37" s="306"/>
      <c r="AI37" s="347"/>
      <c r="AJ37" s="502" t="e">
        <f t="shared" si="15"/>
        <v>#DIV/0!</v>
      </c>
      <c r="AK37" s="503" t="e">
        <f>AJ37/(12*AA37)*1000</f>
        <v>#DIV/0!</v>
      </c>
      <c r="AL37" s="504" t="e">
        <f t="shared" si="23"/>
        <v>#DIV/0!</v>
      </c>
      <c r="AM37" s="505">
        <f>AA37</f>
        <v>0</v>
      </c>
      <c r="AN37" s="506" t="e">
        <f>AF37+AH37-(AM37*AB37*0.012)</f>
        <v>#DIV/0!</v>
      </c>
      <c r="AO37" s="484" t="e">
        <f>AN37/(12*AM37)*1000</f>
        <v>#DIV/0!</v>
      </c>
      <c r="AP37" s="487" t="e">
        <f t="shared" si="24"/>
        <v>#DIV/0!</v>
      </c>
      <c r="AQ37" s="99"/>
      <c r="AR37" s="491" t="e">
        <f>AQ37/(12*AM37)*1000</f>
        <v>#DIV/0!</v>
      </c>
      <c r="AS37" s="484" t="e">
        <f t="shared" si="25"/>
        <v>#DIV/0!</v>
      </c>
      <c r="AT37" s="489" t="e">
        <f t="shared" si="26"/>
        <v>#DIV/0!</v>
      </c>
      <c r="AU37" s="490" t="e">
        <f t="shared" si="27"/>
        <v>#DIV/0!</v>
      </c>
      <c r="AV37" s="287">
        <f>AF37+AQ37</f>
        <v>0</v>
      </c>
      <c r="AW37" s="56">
        <f t="shared" si="28"/>
        <v>0</v>
      </c>
      <c r="AX37" s="55"/>
      <c r="AY37" s="57" t="e">
        <f t="shared" si="7"/>
        <v>#DIV/0!</v>
      </c>
      <c r="AZ37" s="249"/>
      <c r="BA37" s="237"/>
      <c r="BB37" s="9" t="e">
        <f>(AV37+AV38+AH37+AH38-AZ37-2/3*AZ38)/((BA37*12+BA38*8))</f>
        <v>#DIV/0!</v>
      </c>
      <c r="BD37" s="249"/>
      <c r="BE37" s="557"/>
      <c r="BG37" s="337"/>
      <c r="BH37" s="414">
        <f>IF(AG37+AG38+AI37+AI38-AM37-2/3*AM38&lt;0,AG37+AG38+AI37+AI38-AM37-2/3*AM38,0)</f>
        <v>0</v>
      </c>
      <c r="BI37" s="414">
        <f>AG37+AI37-AM37</f>
        <v>0</v>
      </c>
      <c r="BJ37" s="547">
        <f>BI37+BI38</f>
        <v>0</v>
      </c>
      <c r="BK37" s="298">
        <f>IF(AV37+AV38+AH37+AH38-AZ37-2/3*AZ38&lt;0,AV37+AV38+AH37+AH38-AZ37-2/3*AZ38,0)</f>
        <v>0</v>
      </c>
      <c r="BL37" s="303"/>
    </row>
    <row r="38" spans="1:64" ht="13.5" thickBot="1" x14ac:dyDescent="0.25">
      <c r="A38" s="648"/>
      <c r="B38" s="624"/>
      <c r="C38" s="147" t="s">
        <v>11</v>
      </c>
      <c r="D38" s="366"/>
      <c r="E38" s="241"/>
      <c r="F38" s="242"/>
      <c r="G38" s="242"/>
      <c r="H38" s="242"/>
      <c r="I38" s="242"/>
      <c r="J38" s="242"/>
      <c r="K38" s="242"/>
      <c r="L38" s="242"/>
      <c r="M38" s="240"/>
      <c r="N38" s="242"/>
      <c r="O38" s="242"/>
      <c r="P38" s="73">
        <f t="shared" si="0"/>
        <v>0</v>
      </c>
      <c r="Q38" s="114"/>
      <c r="R38" s="383">
        <f t="shared" si="8"/>
        <v>0</v>
      </c>
      <c r="S38" s="478" t="str">
        <f>IF(D37+D38=0,"",(H37+H38+I37+I38)/(12*(D37+D38))*1000)</f>
        <v/>
      </c>
      <c r="T38" s="246" t="s">
        <v>18</v>
      </c>
      <c r="U38" s="91" t="s">
        <v>18</v>
      </c>
      <c r="V38" s="448" t="e">
        <f t="shared" si="9"/>
        <v>#DIV/0!</v>
      </c>
      <c r="W38" s="449" t="e">
        <f t="shared" si="20"/>
        <v>#DIV/0!</v>
      </c>
      <c r="X38" s="449" t="e">
        <f t="shared" si="21"/>
        <v>#DIV/0!</v>
      </c>
      <c r="Y38" s="452" t="e">
        <f t="shared" si="22"/>
        <v>#DIV/0!</v>
      </c>
      <c r="Z38" s="402">
        <v>0.05</v>
      </c>
      <c r="AA38" s="67"/>
      <c r="AB38" s="222" t="e">
        <f t="shared" si="19"/>
        <v>#DIV/0!</v>
      </c>
      <c r="AC38" s="223" t="e">
        <f>V38-Y38+1400</f>
        <v>#DIV/0!</v>
      </c>
      <c r="AD38" s="224" t="e">
        <f t="shared" si="14"/>
        <v>#DIV/0!</v>
      </c>
      <c r="AE38" s="535" t="e">
        <f>AA38*AB38*0.008</f>
        <v>#DIV/0!</v>
      </c>
      <c r="AF38" s="307"/>
      <c r="AG38" s="313"/>
      <c r="AH38" s="307"/>
      <c r="AI38" s="348"/>
      <c r="AJ38" s="514" t="e">
        <f t="shared" si="15"/>
        <v>#DIV/0!</v>
      </c>
      <c r="AK38" s="515" t="e">
        <f>AJ38/(8*AA38)*1000</f>
        <v>#DIV/0!</v>
      </c>
      <c r="AL38" s="516" t="e">
        <f t="shared" si="23"/>
        <v>#DIV/0!</v>
      </c>
      <c r="AM38" s="501">
        <f t="shared" si="2"/>
        <v>0</v>
      </c>
      <c r="AN38" s="517" t="e">
        <f>AF38+AH38-(AM38*AB38*0.008)</f>
        <v>#DIV/0!</v>
      </c>
      <c r="AO38" s="518" t="e">
        <f>AN38/(8*AM38)*1000</f>
        <v>#DIV/0!</v>
      </c>
      <c r="AP38" s="519" t="e">
        <f t="shared" si="24"/>
        <v>#DIV/0!</v>
      </c>
      <c r="AQ38" s="109"/>
      <c r="AR38" s="526" t="e">
        <f>AQ38/(8*AM38)*1000</f>
        <v>#DIV/0!</v>
      </c>
      <c r="AS38" s="526" t="e">
        <f t="shared" si="25"/>
        <v>#DIV/0!</v>
      </c>
      <c r="AT38" s="528" t="e">
        <f t="shared" si="26"/>
        <v>#DIV/0!</v>
      </c>
      <c r="AU38" s="529" t="e">
        <f t="shared" si="27"/>
        <v>#DIV/0!</v>
      </c>
      <c r="AV38" s="288">
        <f>AF38+AQ38</f>
        <v>0</v>
      </c>
      <c r="AW38" s="52">
        <f t="shared" si="28"/>
        <v>0</v>
      </c>
      <c r="AX38" s="51"/>
      <c r="AY38" s="53" t="e">
        <f t="shared" si="7"/>
        <v>#DIV/0!</v>
      </c>
      <c r="AZ38" s="250"/>
      <c r="BA38" s="240"/>
      <c r="BB38" s="54"/>
      <c r="BD38" s="250">
        <f>AF38/2</f>
        <v>0</v>
      </c>
      <c r="BE38" s="558">
        <f>AG38/2</f>
        <v>0</v>
      </c>
      <c r="BG38" s="338"/>
      <c r="BH38" s="545"/>
      <c r="BI38" s="545">
        <f>AG38+AI38-2/3*AM38</f>
        <v>0</v>
      </c>
      <c r="BJ38" s="546"/>
      <c r="BK38" s="299"/>
      <c r="BL38" s="602"/>
    </row>
    <row r="39" spans="1:64" x14ac:dyDescent="0.2">
      <c r="A39" s="648"/>
      <c r="B39" s="625"/>
      <c r="C39" s="146" t="s">
        <v>10</v>
      </c>
      <c r="D39" s="367"/>
      <c r="E39" s="238"/>
      <c r="F39" s="239"/>
      <c r="G39" s="239"/>
      <c r="H39" s="239"/>
      <c r="I39" s="239"/>
      <c r="J39" s="239"/>
      <c r="K39" s="239"/>
      <c r="L39" s="239"/>
      <c r="M39" s="237"/>
      <c r="N39" s="239"/>
      <c r="O39" s="239"/>
      <c r="P39" s="74">
        <f t="shared" si="0"/>
        <v>0</v>
      </c>
      <c r="Q39" s="511"/>
      <c r="R39" s="384">
        <f t="shared" si="8"/>
        <v>0</v>
      </c>
      <c r="S39" s="105">
        <f>Q39+Q40</f>
        <v>0</v>
      </c>
      <c r="T39" s="234"/>
      <c r="U39" s="89">
        <f>S39-T39</f>
        <v>0</v>
      </c>
      <c r="V39" s="450" t="e">
        <f t="shared" si="9"/>
        <v>#DIV/0!</v>
      </c>
      <c r="W39" s="451" t="e">
        <f t="shared" si="20"/>
        <v>#DIV/0!</v>
      </c>
      <c r="X39" s="451" t="e">
        <f t="shared" si="21"/>
        <v>#DIV/0!</v>
      </c>
      <c r="Y39" s="453" t="e">
        <f t="shared" si="22"/>
        <v>#DIV/0!</v>
      </c>
      <c r="Z39" s="259">
        <v>0.05</v>
      </c>
      <c r="AA39" s="66"/>
      <c r="AB39" s="219" t="e">
        <f t="shared" si="19"/>
        <v>#DIV/0!</v>
      </c>
      <c r="AC39" s="220" t="e">
        <f>V39-Y39 +0.07*(F39+0.8*(G39+M39+N39))</f>
        <v>#DIV/0!</v>
      </c>
      <c r="AD39" s="221" t="e">
        <f t="shared" si="14"/>
        <v>#DIV/0!</v>
      </c>
      <c r="AE39" s="498" t="e">
        <f>AA39*AB39*0.012</f>
        <v>#DIV/0!</v>
      </c>
      <c r="AF39" s="306"/>
      <c r="AG39" s="322"/>
      <c r="AH39" s="306"/>
      <c r="AI39" s="347"/>
      <c r="AJ39" s="502" t="e">
        <f t="shared" si="15"/>
        <v>#DIV/0!</v>
      </c>
      <c r="AK39" s="503" t="e">
        <f>AJ39/(12*AA39)*1000</f>
        <v>#DIV/0!</v>
      </c>
      <c r="AL39" s="504" t="e">
        <f t="shared" si="23"/>
        <v>#DIV/0!</v>
      </c>
      <c r="AM39" s="505">
        <f t="shared" si="2"/>
        <v>0</v>
      </c>
      <c r="AN39" s="506" t="e">
        <f>AF39+AH39-(AM39*AB39*0.012)</f>
        <v>#DIV/0!</v>
      </c>
      <c r="AO39" s="484" t="e">
        <f>AN39/(12*AM39)*1000</f>
        <v>#DIV/0!</v>
      </c>
      <c r="AP39" s="487" t="e">
        <f t="shared" si="24"/>
        <v>#DIV/0!</v>
      </c>
      <c r="AQ39" s="99"/>
      <c r="AR39" s="491" t="e">
        <f>AQ39/(12*AM39)*1000</f>
        <v>#DIV/0!</v>
      </c>
      <c r="AS39" s="484" t="e">
        <f t="shared" si="25"/>
        <v>#DIV/0!</v>
      </c>
      <c r="AT39" s="489" t="e">
        <f t="shared" si="26"/>
        <v>#DIV/0!</v>
      </c>
      <c r="AU39" s="490" t="e">
        <f t="shared" si="27"/>
        <v>#DIV/0!</v>
      </c>
      <c r="AV39" s="287">
        <f t="shared" si="17"/>
        <v>0</v>
      </c>
      <c r="AW39" s="56">
        <f t="shared" si="28"/>
        <v>0</v>
      </c>
      <c r="AX39" s="55"/>
      <c r="AY39" s="57" t="e">
        <f t="shared" si="7"/>
        <v>#DIV/0!</v>
      </c>
      <c r="AZ39" s="249"/>
      <c r="BA39" s="237"/>
      <c r="BB39" s="9" t="e">
        <f>(AV39+AV40+AH39+AH40-AZ39-2/3*AZ40)/((BA39*12+BA40*8))</f>
        <v>#DIV/0!</v>
      </c>
      <c r="BD39" s="249"/>
      <c r="BE39" s="557"/>
      <c r="BG39" s="337"/>
      <c r="BH39" s="414">
        <f>IF(AG39+AG40+AI39+AI40-AM39-2/3*AM40&lt;0,AG39+AG40+AI39+AI40-AM39-2/3*AM40,0)</f>
        <v>0</v>
      </c>
      <c r="BI39" s="414">
        <f>AG39+AI39-AM39</f>
        <v>0</v>
      </c>
      <c r="BJ39" s="547">
        <f>BI39+BI40</f>
        <v>0</v>
      </c>
      <c r="BK39" s="298">
        <f>IF(AV39+AV40+AH39+AH40-AZ39-2/3*AZ40&lt;0,AV39+AV40+AH39+AH40-AZ39-2/3*AZ40,0)</f>
        <v>0</v>
      </c>
      <c r="BL39" s="617"/>
    </row>
    <row r="40" spans="1:64" ht="13.5" thickBot="1" x14ac:dyDescent="0.25">
      <c r="A40" s="648"/>
      <c r="B40" s="624"/>
      <c r="C40" s="147" t="s">
        <v>11</v>
      </c>
      <c r="D40" s="366"/>
      <c r="E40" s="241"/>
      <c r="F40" s="242"/>
      <c r="G40" s="242"/>
      <c r="H40" s="242"/>
      <c r="I40" s="242"/>
      <c r="J40" s="242"/>
      <c r="K40" s="242"/>
      <c r="L40" s="242"/>
      <c r="M40" s="240"/>
      <c r="N40" s="242"/>
      <c r="O40" s="242"/>
      <c r="P40" s="73">
        <f t="shared" si="0"/>
        <v>0</v>
      </c>
      <c r="Q40" s="114"/>
      <c r="R40" s="383">
        <f t="shared" si="8"/>
        <v>0</v>
      </c>
      <c r="S40" s="478" t="str">
        <f>IF(D39+D40=0,"",(H39+H40+I39+I40)/(12*(D39+D40))*1000)</f>
        <v/>
      </c>
      <c r="T40" s="246" t="s">
        <v>18</v>
      </c>
      <c r="U40" s="91" t="s">
        <v>18</v>
      </c>
      <c r="V40" s="448" t="e">
        <f t="shared" si="9"/>
        <v>#DIV/0!</v>
      </c>
      <c r="W40" s="449" t="e">
        <f t="shared" si="20"/>
        <v>#DIV/0!</v>
      </c>
      <c r="X40" s="449" t="e">
        <f t="shared" si="21"/>
        <v>#DIV/0!</v>
      </c>
      <c r="Y40" s="452" t="e">
        <f t="shared" si="22"/>
        <v>#DIV/0!</v>
      </c>
      <c r="Z40" s="402">
        <v>0.05</v>
      </c>
      <c r="AA40" s="67"/>
      <c r="AB40" s="222" t="e">
        <f t="shared" si="19"/>
        <v>#DIV/0!</v>
      </c>
      <c r="AC40" s="223" t="e">
        <f>V40-Y40+1400</f>
        <v>#DIV/0!</v>
      </c>
      <c r="AD40" s="224" t="e">
        <f t="shared" si="14"/>
        <v>#DIV/0!</v>
      </c>
      <c r="AE40" s="535" t="e">
        <f>AA40*AB40*0.008</f>
        <v>#DIV/0!</v>
      </c>
      <c r="AF40" s="307"/>
      <c r="AG40" s="313"/>
      <c r="AH40" s="307"/>
      <c r="AI40" s="348"/>
      <c r="AJ40" s="514" t="e">
        <f t="shared" si="15"/>
        <v>#DIV/0!</v>
      </c>
      <c r="AK40" s="515" t="e">
        <f>AJ40/(8*AA40)*1000</f>
        <v>#DIV/0!</v>
      </c>
      <c r="AL40" s="516" t="e">
        <f t="shared" si="23"/>
        <v>#DIV/0!</v>
      </c>
      <c r="AM40" s="501">
        <f t="shared" si="2"/>
        <v>0</v>
      </c>
      <c r="AN40" s="517" t="e">
        <f>AF40+AH40-(AM40*AB40*0.008)</f>
        <v>#DIV/0!</v>
      </c>
      <c r="AO40" s="518" t="e">
        <f>AN40/(8*AM40)*1000</f>
        <v>#DIV/0!</v>
      </c>
      <c r="AP40" s="519" t="e">
        <f t="shared" si="24"/>
        <v>#DIV/0!</v>
      </c>
      <c r="AQ40" s="109"/>
      <c r="AR40" s="526" t="e">
        <f>AQ40/(8*AM40)*1000</f>
        <v>#DIV/0!</v>
      </c>
      <c r="AS40" s="526" t="e">
        <f t="shared" si="25"/>
        <v>#DIV/0!</v>
      </c>
      <c r="AT40" s="528" t="e">
        <f t="shared" si="26"/>
        <v>#DIV/0!</v>
      </c>
      <c r="AU40" s="529" t="e">
        <f t="shared" si="27"/>
        <v>#DIV/0!</v>
      </c>
      <c r="AV40" s="288">
        <f t="shared" si="17"/>
        <v>0</v>
      </c>
      <c r="AW40" s="52">
        <f t="shared" si="28"/>
        <v>0</v>
      </c>
      <c r="AX40" s="51"/>
      <c r="AY40" s="53" t="e">
        <f t="shared" si="7"/>
        <v>#DIV/0!</v>
      </c>
      <c r="AZ40" s="250"/>
      <c r="BA40" s="240"/>
      <c r="BB40" s="54"/>
      <c r="BD40" s="250">
        <f>AF40/2</f>
        <v>0</v>
      </c>
      <c r="BE40" s="558">
        <f>AG40/2</f>
        <v>0</v>
      </c>
      <c r="BG40" s="338"/>
      <c r="BH40" s="545"/>
      <c r="BI40" s="545">
        <f>AG40+AI40-2/3*AM40</f>
        <v>0</v>
      </c>
      <c r="BJ40" s="546"/>
      <c r="BK40" s="299"/>
      <c r="BL40" s="618"/>
    </row>
    <row r="41" spans="1:64" ht="15.75" customHeight="1" x14ac:dyDescent="0.2">
      <c r="A41" s="648"/>
      <c r="B41" s="623"/>
      <c r="C41" s="148" t="s">
        <v>10</v>
      </c>
      <c r="D41" s="368"/>
      <c r="E41" s="244"/>
      <c r="F41" s="245"/>
      <c r="G41" s="245"/>
      <c r="H41" s="245"/>
      <c r="I41" s="245"/>
      <c r="J41" s="245"/>
      <c r="K41" s="245"/>
      <c r="L41" s="245"/>
      <c r="M41" s="243"/>
      <c r="N41" s="245"/>
      <c r="O41" s="245"/>
      <c r="P41" s="75">
        <f t="shared" si="0"/>
        <v>0</v>
      </c>
      <c r="Q41" s="593"/>
      <c r="R41" s="594">
        <f t="shared" si="8"/>
        <v>0</v>
      </c>
      <c r="S41" s="595">
        <f>Q41+Q42</f>
        <v>0</v>
      </c>
      <c r="T41" s="248"/>
      <c r="U41" s="89">
        <f>S41-T41</f>
        <v>0</v>
      </c>
      <c r="V41" s="454" t="e">
        <f t="shared" si="9"/>
        <v>#DIV/0!</v>
      </c>
      <c r="W41" s="455" t="e">
        <f t="shared" si="20"/>
        <v>#DIV/0!</v>
      </c>
      <c r="X41" s="455" t="e">
        <f t="shared" si="21"/>
        <v>#DIV/0!</v>
      </c>
      <c r="Y41" s="456" t="e">
        <f t="shared" si="22"/>
        <v>#DIV/0!</v>
      </c>
      <c r="Z41" s="260">
        <v>7.0000000000000007E-2</v>
      </c>
      <c r="AA41" s="161"/>
      <c r="AB41" s="228" t="e">
        <f t="shared" si="19"/>
        <v>#DIV/0!</v>
      </c>
      <c r="AC41" s="229" t="e">
        <f>V41-Y41 +0.07*(F41+0.8*(G41+M41+N41))</f>
        <v>#DIV/0!</v>
      </c>
      <c r="AD41" s="230" t="e">
        <f t="shared" si="14"/>
        <v>#DIV/0!</v>
      </c>
      <c r="AE41" s="500" t="e">
        <f>AA41*AB41*0.012</f>
        <v>#DIV/0!</v>
      </c>
      <c r="AF41" s="311"/>
      <c r="AG41" s="323"/>
      <c r="AH41" s="311"/>
      <c r="AI41" s="352"/>
      <c r="AJ41" s="508" t="e">
        <f t="shared" si="15"/>
        <v>#DIV/0!</v>
      </c>
      <c r="AK41" s="596" t="e">
        <f>AJ41/(12*AA41)*1000</f>
        <v>#DIV/0!</v>
      </c>
      <c r="AL41" s="597" t="e">
        <f t="shared" si="23"/>
        <v>#DIV/0!</v>
      </c>
      <c r="AM41" s="509">
        <f t="shared" si="2"/>
        <v>0</v>
      </c>
      <c r="AN41" s="510" t="e">
        <f>AF41+AH41-(AM41*AB41*0.012)</f>
        <v>#DIV/0!</v>
      </c>
      <c r="AO41" s="485" t="e">
        <f>AN41/(12*AM41)*1000</f>
        <v>#DIV/0!</v>
      </c>
      <c r="AP41" s="598" t="e">
        <f t="shared" si="24"/>
        <v>#DIV/0!</v>
      </c>
      <c r="AQ41" s="162"/>
      <c r="AR41" s="492" t="e">
        <f>AQ41/(12*AM41)*1000</f>
        <v>#DIV/0!</v>
      </c>
      <c r="AS41" s="485" t="e">
        <f t="shared" si="25"/>
        <v>#DIV/0!</v>
      </c>
      <c r="AT41" s="493" t="e">
        <f t="shared" si="26"/>
        <v>#DIV/0!</v>
      </c>
      <c r="AU41" s="494" t="e">
        <f t="shared" si="27"/>
        <v>#DIV/0!</v>
      </c>
      <c r="AV41" s="290">
        <f t="shared" si="17"/>
        <v>0</v>
      </c>
      <c r="AW41" s="599">
        <f t="shared" si="28"/>
        <v>0</v>
      </c>
      <c r="AX41" s="600"/>
      <c r="AY41" s="601" t="e">
        <f t="shared" si="7"/>
        <v>#DIV/0!</v>
      </c>
      <c r="AZ41" s="265"/>
      <c r="BA41" s="243"/>
      <c r="BB41" s="256" t="e">
        <f>(AV41+AV42+AH41+AH42-AZ41-2/3*AZ42)/((BA41*12+BA42*8))</f>
        <v>#DIV/0!</v>
      </c>
      <c r="BD41" s="249"/>
      <c r="BE41" s="557"/>
      <c r="BG41" s="337"/>
      <c r="BH41" s="414">
        <f>IF(AG41+AG42+AI41+AI42-AM41-2/3*AM42&lt;0,AG41+AG42+AI41+AI42-AM41-2/3*AM42,0)</f>
        <v>0</v>
      </c>
      <c r="BI41" s="414">
        <f>AG41+AI41-AM41</f>
        <v>0</v>
      </c>
      <c r="BJ41" s="547">
        <f>BI41+BI42</f>
        <v>0</v>
      </c>
      <c r="BK41" s="298">
        <f>IF(AV41+AV42+AH41+AH42-AZ41-2/3*AZ42&lt;0,AV41+AV42+AH41+AH42-AZ41-2/3*AZ42,0)</f>
        <v>0</v>
      </c>
      <c r="BL41" s="303"/>
    </row>
    <row r="42" spans="1:64" ht="15.75" customHeight="1" thickBot="1" x14ac:dyDescent="0.25">
      <c r="A42" s="648"/>
      <c r="B42" s="624"/>
      <c r="C42" s="147" t="s">
        <v>11</v>
      </c>
      <c r="D42" s="366"/>
      <c r="E42" s="241"/>
      <c r="F42" s="250"/>
      <c r="G42" s="242"/>
      <c r="H42" s="242"/>
      <c r="I42" s="242"/>
      <c r="J42" s="242"/>
      <c r="K42" s="242"/>
      <c r="L42" s="242"/>
      <c r="M42" s="240"/>
      <c r="N42" s="242"/>
      <c r="O42" s="242"/>
      <c r="P42" s="73">
        <f t="shared" si="0"/>
        <v>0</v>
      </c>
      <c r="Q42" s="114"/>
      <c r="R42" s="383">
        <f t="shared" si="8"/>
        <v>0</v>
      </c>
      <c r="S42" s="478" t="str">
        <f>IF(D41+D42=0,"",(H41+H42+I41+I42)/(12*(D41+D42))*1000)</f>
        <v/>
      </c>
      <c r="T42" s="246" t="s">
        <v>18</v>
      </c>
      <c r="U42" s="91" t="s">
        <v>18</v>
      </c>
      <c r="V42" s="448" t="e">
        <f t="shared" si="9"/>
        <v>#DIV/0!</v>
      </c>
      <c r="W42" s="449" t="e">
        <f t="shared" si="20"/>
        <v>#DIV/0!</v>
      </c>
      <c r="X42" s="449" t="e">
        <f t="shared" si="21"/>
        <v>#DIV/0!</v>
      </c>
      <c r="Y42" s="452" t="e">
        <f t="shared" si="22"/>
        <v>#DIV/0!</v>
      </c>
      <c r="Z42" s="402">
        <v>0.05</v>
      </c>
      <c r="AA42" s="67"/>
      <c r="AB42" s="222" t="e">
        <f t="shared" si="19"/>
        <v>#DIV/0!</v>
      </c>
      <c r="AC42" s="223" t="e">
        <f>V42-Y42+1400</f>
        <v>#DIV/0!</v>
      </c>
      <c r="AD42" s="224" t="e">
        <f t="shared" si="14"/>
        <v>#DIV/0!</v>
      </c>
      <c r="AE42" s="535" t="e">
        <f>AA42*AB42*0.008</f>
        <v>#DIV/0!</v>
      </c>
      <c r="AF42" s="357"/>
      <c r="AG42" s="358"/>
      <c r="AH42" s="307"/>
      <c r="AI42" s="348"/>
      <c r="AJ42" s="514" t="e">
        <f t="shared" si="15"/>
        <v>#DIV/0!</v>
      </c>
      <c r="AK42" s="515" t="e">
        <f>AJ42/(8*AA42)*1000</f>
        <v>#DIV/0!</v>
      </c>
      <c r="AL42" s="516" t="e">
        <f t="shared" si="23"/>
        <v>#DIV/0!</v>
      </c>
      <c r="AM42" s="501">
        <f t="shared" si="2"/>
        <v>0</v>
      </c>
      <c r="AN42" s="517" t="e">
        <f>AF42+AH42-(AM42*AB42*0.008)</f>
        <v>#DIV/0!</v>
      </c>
      <c r="AO42" s="518" t="e">
        <f>AN42/(8*AM42)*1000</f>
        <v>#DIV/0!</v>
      </c>
      <c r="AP42" s="519" t="e">
        <f t="shared" si="24"/>
        <v>#DIV/0!</v>
      </c>
      <c r="AQ42" s="109"/>
      <c r="AR42" s="526" t="e">
        <f>AQ42/(8*AM42)*1000</f>
        <v>#DIV/0!</v>
      </c>
      <c r="AS42" s="526" t="e">
        <f t="shared" si="25"/>
        <v>#DIV/0!</v>
      </c>
      <c r="AT42" s="528" t="e">
        <f t="shared" si="26"/>
        <v>#DIV/0!</v>
      </c>
      <c r="AU42" s="529" t="e">
        <f t="shared" si="27"/>
        <v>#DIV/0!</v>
      </c>
      <c r="AV42" s="288">
        <f t="shared" si="17"/>
        <v>0</v>
      </c>
      <c r="AW42" s="52">
        <f t="shared" si="28"/>
        <v>0</v>
      </c>
      <c r="AX42" s="51"/>
      <c r="AY42" s="53" t="e">
        <f t="shared" si="7"/>
        <v>#DIV/0!</v>
      </c>
      <c r="AZ42" s="251"/>
      <c r="BA42" s="240"/>
      <c r="BB42" s="54"/>
      <c r="BD42" s="251">
        <f>AF42/2</f>
        <v>0</v>
      </c>
      <c r="BE42" s="558">
        <f>AG42/2</f>
        <v>0</v>
      </c>
      <c r="BG42" s="338"/>
      <c r="BH42" s="545"/>
      <c r="BI42" s="545">
        <f>AG42+AI42-2/3*AM42</f>
        <v>0</v>
      </c>
      <c r="BJ42" s="546"/>
      <c r="BK42" s="299"/>
      <c r="BL42" s="602"/>
    </row>
    <row r="43" spans="1:64" x14ac:dyDescent="0.2">
      <c r="A43" s="648"/>
      <c r="B43" s="625"/>
      <c r="C43" s="146" t="s">
        <v>10</v>
      </c>
      <c r="D43" s="570"/>
      <c r="E43" s="511"/>
      <c r="F43" s="571"/>
      <c r="G43" s="571"/>
      <c r="H43" s="571"/>
      <c r="I43" s="571"/>
      <c r="J43" s="571"/>
      <c r="K43" s="571"/>
      <c r="L43" s="571"/>
      <c r="M43" s="128"/>
      <c r="N43" s="571"/>
      <c r="O43" s="571"/>
      <c r="P43" s="74">
        <f t="shared" si="0"/>
        <v>0</v>
      </c>
      <c r="Q43" s="511"/>
      <c r="R43" s="384">
        <f t="shared" si="8"/>
        <v>0</v>
      </c>
      <c r="S43" s="107">
        <f>Q43+Q44</f>
        <v>0</v>
      </c>
      <c r="T43" s="572"/>
      <c r="U43" s="90">
        <f>S43-T43</f>
        <v>0</v>
      </c>
      <c r="V43" s="450" t="e">
        <f t="shared" si="9"/>
        <v>#DIV/0!</v>
      </c>
      <c r="W43" s="451" t="e">
        <f t="shared" ref="W43:W105" si="29">H43/(12*D43)*1000</f>
        <v>#DIV/0!</v>
      </c>
      <c r="X43" s="451" t="e">
        <f t="shared" ref="X43:X105" si="30">I43/(12*D43)*1000</f>
        <v>#DIV/0!</v>
      </c>
      <c r="Y43" s="453" t="e">
        <f>W43+X43</f>
        <v>#DIV/0!</v>
      </c>
      <c r="Z43" s="573">
        <v>7.0000000000000007E-2</v>
      </c>
      <c r="AA43" s="574"/>
      <c r="AB43" s="575" t="e">
        <f t="shared" si="19"/>
        <v>#DIV/0!</v>
      </c>
      <c r="AC43" s="576" t="e">
        <f>V43-Y43 +0.07*(F43+0.8*(G43+M43+N43))</f>
        <v>#DIV/0!</v>
      </c>
      <c r="AD43" s="577" t="e">
        <f t="shared" si="14"/>
        <v>#DIV/0!</v>
      </c>
      <c r="AE43" s="578" t="e">
        <f>AA43*AB43*0.012</f>
        <v>#DIV/0!</v>
      </c>
      <c r="AF43" s="579"/>
      <c r="AG43" s="322"/>
      <c r="AH43" s="579"/>
      <c r="AI43" s="580"/>
      <c r="AJ43" s="581" t="e">
        <f t="shared" si="15"/>
        <v>#DIV/0!</v>
      </c>
      <c r="AK43" s="503" t="e">
        <f>AJ43/(12*AA43)*1000</f>
        <v>#DIV/0!</v>
      </c>
      <c r="AL43" s="582" t="e">
        <f t="shared" si="23"/>
        <v>#DIV/0!</v>
      </c>
      <c r="AM43" s="583">
        <f t="shared" si="2"/>
        <v>0</v>
      </c>
      <c r="AN43" s="584" t="e">
        <f>AF43+AH43-(AM43*AB43*0.012)</f>
        <v>#DIV/0!</v>
      </c>
      <c r="AO43" s="585" t="e">
        <f>AN43/(12*AM43)*1000</f>
        <v>#DIV/0!</v>
      </c>
      <c r="AP43" s="586" t="e">
        <f t="shared" si="24"/>
        <v>#DIV/0!</v>
      </c>
      <c r="AQ43" s="587"/>
      <c r="AR43" s="588" t="e">
        <f>AQ43/(12*AM43)*1000</f>
        <v>#DIV/0!</v>
      </c>
      <c r="AS43" s="585" t="e">
        <f t="shared" si="25"/>
        <v>#DIV/0!</v>
      </c>
      <c r="AT43" s="589" t="e">
        <f t="shared" si="26"/>
        <v>#DIV/0!</v>
      </c>
      <c r="AU43" s="590" t="e">
        <f t="shared" si="27"/>
        <v>#DIV/0!</v>
      </c>
      <c r="AV43" s="591">
        <f t="shared" si="17"/>
        <v>0</v>
      </c>
      <c r="AW43" s="56">
        <f t="shared" si="28"/>
        <v>0</v>
      </c>
      <c r="AX43" s="55"/>
      <c r="AY43" s="57" t="e">
        <f t="shared" ref="AY43:AY67" si="31">Y43/AX43</f>
        <v>#DIV/0!</v>
      </c>
      <c r="AZ43" s="592"/>
      <c r="BA43" s="237"/>
      <c r="BB43" s="203" t="e">
        <f>(AV43+AV44+AH43+AH44-AZ43-2/3*AZ44)/((BA43*12+BA44*8))</f>
        <v>#DIV/0!</v>
      </c>
      <c r="BD43" s="592"/>
      <c r="BE43" s="557"/>
      <c r="BG43" s="337"/>
      <c r="BH43" s="543">
        <f>IF(AG43+AG44+AI43+AI44-AM43-2/3*AM44&lt;0,AG43+AG44+AI43+AI44-AM43-2/3*AM44,0)</f>
        <v>0</v>
      </c>
      <c r="BI43" s="543">
        <f>AG43+AI43-AM43</f>
        <v>0</v>
      </c>
      <c r="BJ43" s="544">
        <f>BI43+BI44</f>
        <v>0</v>
      </c>
      <c r="BK43" s="334">
        <f>IF(AV43+AV44+AH43+AH44-AZ43-2/3*AZ44&lt;0,AV43+AV44+AH43+AH44-AZ43-2/3*AZ44,0)</f>
        <v>0</v>
      </c>
      <c r="BL43" s="303"/>
    </row>
    <row r="44" spans="1:64" ht="13.5" thickBot="1" x14ac:dyDescent="0.25">
      <c r="A44" s="648"/>
      <c r="B44" s="624"/>
      <c r="C44" s="147" t="s">
        <v>11</v>
      </c>
      <c r="D44" s="369"/>
      <c r="E44" s="114"/>
      <c r="F44" s="84"/>
      <c r="G44" s="84"/>
      <c r="H44" s="84"/>
      <c r="I44" s="84"/>
      <c r="J44" s="84"/>
      <c r="K44" s="84"/>
      <c r="L44" s="84"/>
      <c r="M44" s="85"/>
      <c r="N44" s="84"/>
      <c r="O44" s="84"/>
      <c r="P44" s="73">
        <f t="shared" si="0"/>
        <v>0</v>
      </c>
      <c r="Q44" s="114"/>
      <c r="R44" s="383">
        <f t="shared" si="8"/>
        <v>0</v>
      </c>
      <c r="S44" s="478" t="str">
        <f>IF(D43+D44=0,"",(H43+H44+I43+I44)/(12*(D43+D44))*1000)</f>
        <v/>
      </c>
      <c r="T44" s="117" t="s">
        <v>18</v>
      </c>
      <c r="U44" s="91" t="s">
        <v>18</v>
      </c>
      <c r="V44" s="448" t="e">
        <f t="shared" si="9"/>
        <v>#DIV/0!</v>
      </c>
      <c r="W44" s="449" t="e">
        <f t="shared" si="29"/>
        <v>#DIV/0!</v>
      </c>
      <c r="X44" s="449" t="e">
        <f t="shared" si="30"/>
        <v>#DIV/0!</v>
      </c>
      <c r="Y44" s="452" t="e">
        <f t="shared" ref="Y44:Y105" si="32">W44+X44</f>
        <v>#DIV/0!</v>
      </c>
      <c r="Z44" s="402">
        <v>0.05</v>
      </c>
      <c r="AA44" s="67"/>
      <c r="AB44" s="222" t="e">
        <f t="shared" si="19"/>
        <v>#DIV/0!</v>
      </c>
      <c r="AC44" s="223" t="e">
        <f>V44-Y44+1400</f>
        <v>#DIV/0!</v>
      </c>
      <c r="AD44" s="224" t="e">
        <f t="shared" si="14"/>
        <v>#DIV/0!</v>
      </c>
      <c r="AE44" s="535" t="e">
        <f>AA44*AB44*0.008</f>
        <v>#DIV/0!</v>
      </c>
      <c r="AF44" s="307"/>
      <c r="AG44" s="313"/>
      <c r="AH44" s="307"/>
      <c r="AI44" s="348"/>
      <c r="AJ44" s="514" t="e">
        <f t="shared" si="15"/>
        <v>#DIV/0!</v>
      </c>
      <c r="AK44" s="515" t="e">
        <f>AJ44/(8*AA44)*1000</f>
        <v>#DIV/0!</v>
      </c>
      <c r="AL44" s="516" t="e">
        <f t="shared" si="23"/>
        <v>#DIV/0!</v>
      </c>
      <c r="AM44" s="501">
        <f t="shared" si="2"/>
        <v>0</v>
      </c>
      <c r="AN44" s="517" t="e">
        <f>AF44+AH44-(AM44*AB44*0.008)</f>
        <v>#DIV/0!</v>
      </c>
      <c r="AO44" s="518" t="e">
        <f>AN44/(8*AM44)*1000</f>
        <v>#DIV/0!</v>
      </c>
      <c r="AP44" s="524" t="e">
        <f t="shared" si="24"/>
        <v>#DIV/0!</v>
      </c>
      <c r="AQ44" s="109"/>
      <c r="AR44" s="526" t="e">
        <f>AQ44/(8*AM44)*1000</f>
        <v>#DIV/0!</v>
      </c>
      <c r="AS44" s="526" t="e">
        <f t="shared" si="25"/>
        <v>#DIV/0!</v>
      </c>
      <c r="AT44" s="528" t="e">
        <f t="shared" si="26"/>
        <v>#DIV/0!</v>
      </c>
      <c r="AU44" s="529" t="e">
        <f t="shared" si="27"/>
        <v>#DIV/0!</v>
      </c>
      <c r="AV44" s="288">
        <f t="shared" si="17"/>
        <v>0</v>
      </c>
      <c r="AW44" s="52">
        <f t="shared" si="28"/>
        <v>0</v>
      </c>
      <c r="AX44" s="51"/>
      <c r="AY44" s="53" t="e">
        <f t="shared" si="31"/>
        <v>#DIV/0!</v>
      </c>
      <c r="AZ44" s="251"/>
      <c r="BA44" s="240"/>
      <c r="BB44" s="54"/>
      <c r="BD44" s="251">
        <f>AF44/2</f>
        <v>0</v>
      </c>
      <c r="BE44" s="558">
        <f>AG44/2</f>
        <v>0</v>
      </c>
      <c r="BG44" s="338"/>
      <c r="BH44" s="545"/>
      <c r="BI44" s="545">
        <f>AG44+AI44-2/3*AM44</f>
        <v>0</v>
      </c>
      <c r="BJ44" s="546"/>
      <c r="BK44" s="299"/>
      <c r="BL44" s="602"/>
    </row>
    <row r="45" spans="1:64" ht="14.25" customHeight="1" x14ac:dyDescent="0.2">
      <c r="A45" s="648"/>
      <c r="B45" s="626"/>
      <c r="C45" s="150" t="s">
        <v>10</v>
      </c>
      <c r="D45" s="370"/>
      <c r="E45" s="113"/>
      <c r="F45" s="83"/>
      <c r="G45" s="83"/>
      <c r="H45" s="83"/>
      <c r="I45" s="83"/>
      <c r="J45" s="83"/>
      <c r="K45" s="83"/>
      <c r="L45" s="83"/>
      <c r="M45" s="123"/>
      <c r="N45" s="83"/>
      <c r="O45" s="83"/>
      <c r="P45" s="72">
        <f t="shared" si="0"/>
        <v>0</v>
      </c>
      <c r="Q45" s="113"/>
      <c r="R45" s="382">
        <f t="shared" si="8"/>
        <v>0</v>
      </c>
      <c r="S45" s="106">
        <f>Q45+Q46</f>
        <v>0</v>
      </c>
      <c r="T45" s="163"/>
      <c r="U45" s="89">
        <f>S45-T45</f>
        <v>0</v>
      </c>
      <c r="V45" s="460" t="e">
        <f>Q45/(12*D45)*1000</f>
        <v>#DIV/0!</v>
      </c>
      <c r="W45" s="461" t="e">
        <f t="shared" si="29"/>
        <v>#DIV/0!</v>
      </c>
      <c r="X45" s="461" t="e">
        <f t="shared" si="30"/>
        <v>#DIV/0!</v>
      </c>
      <c r="Y45" s="462" t="e">
        <f t="shared" si="32"/>
        <v>#DIV/0!</v>
      </c>
      <c r="Z45" s="259">
        <v>7.0000000000000007E-2</v>
      </c>
      <c r="AA45" s="66"/>
      <c r="AB45" s="219" t="e">
        <f>V45*(1+Z45)</f>
        <v>#DIV/0!</v>
      </c>
      <c r="AC45" s="220" t="e">
        <f>V45-Y45 +0.07*(F45+0.8*(G45+M45+N45))</f>
        <v>#DIV/0!</v>
      </c>
      <c r="AD45" s="221" t="e">
        <f t="shared" si="14"/>
        <v>#DIV/0!</v>
      </c>
      <c r="AE45" s="498" t="e">
        <f>AA45*AB45*0.012</f>
        <v>#DIV/0!</v>
      </c>
      <c r="AF45" s="306"/>
      <c r="AG45" s="324"/>
      <c r="AH45" s="318"/>
      <c r="AI45" s="350"/>
      <c r="AJ45" s="502" t="e">
        <f t="shared" si="15"/>
        <v>#DIV/0!</v>
      </c>
      <c r="AK45" s="503" t="e">
        <f>AJ45/(12*AA45)*1000</f>
        <v>#DIV/0!</v>
      </c>
      <c r="AL45" s="504" t="e">
        <f t="shared" si="23"/>
        <v>#DIV/0!</v>
      </c>
      <c r="AM45" s="505">
        <f t="shared" si="2"/>
        <v>0</v>
      </c>
      <c r="AN45" s="506" t="e">
        <f>AF45+AH45-(AM45*AB45*0.012)</f>
        <v>#DIV/0!</v>
      </c>
      <c r="AO45" s="484" t="e">
        <f>AN45/(12*AM45)*1000</f>
        <v>#DIV/0!</v>
      </c>
      <c r="AP45" s="487" t="e">
        <f t="shared" si="24"/>
        <v>#DIV/0!</v>
      </c>
      <c r="AQ45" s="99"/>
      <c r="AR45" s="491" t="e">
        <f>AQ45/(12*AM45)*1000</f>
        <v>#DIV/0!</v>
      </c>
      <c r="AS45" s="484" t="e">
        <f t="shared" si="25"/>
        <v>#DIV/0!</v>
      </c>
      <c r="AT45" s="489" t="e">
        <f t="shared" si="26"/>
        <v>#DIV/0!</v>
      </c>
      <c r="AU45" s="490" t="e">
        <f t="shared" si="27"/>
        <v>#DIV/0!</v>
      </c>
      <c r="AV45" s="287">
        <f t="shared" si="17"/>
        <v>0</v>
      </c>
      <c r="AW45" s="11">
        <f t="shared" si="28"/>
        <v>0</v>
      </c>
      <c r="AX45" s="3"/>
      <c r="AY45" s="12" t="e">
        <f t="shared" si="31"/>
        <v>#DIV/0!</v>
      </c>
      <c r="AZ45" s="266"/>
      <c r="BA45" s="154"/>
      <c r="BB45" s="9" t="e">
        <f>(AV45+AV46+AH45+AH46-AZ45-2/3*AZ46)/((BA45*12+BA46*8))</f>
        <v>#DIV/0!</v>
      </c>
      <c r="BD45" s="266"/>
      <c r="BE45" s="561"/>
      <c r="BG45" s="339"/>
      <c r="BH45" s="414">
        <f>IF(AG45+AG46+AI45+AI46-AM45-2/3*AM46&lt;0,AG45+AG46+AI45+AI46-AM45-2/3*AM46,0)</f>
        <v>0</v>
      </c>
      <c r="BI45" s="414">
        <f>AG45+AI45-AM45</f>
        <v>0</v>
      </c>
      <c r="BJ45" s="547">
        <f>BI45+BI46</f>
        <v>0</v>
      </c>
      <c r="BK45" s="298">
        <f>IF(AV45+AV46+AH45+AH46-AZ45-2/3*AZ46&lt;0,AV45+AV46+AH45+AH46-AZ45-2/3*AZ46,0)</f>
        <v>0</v>
      </c>
      <c r="BL45" s="303"/>
    </row>
    <row r="46" spans="1:64" ht="13.5" thickBot="1" x14ac:dyDescent="0.25">
      <c r="A46" s="648"/>
      <c r="B46" s="624"/>
      <c r="C46" s="147" t="s">
        <v>11</v>
      </c>
      <c r="D46" s="369"/>
      <c r="E46" s="114"/>
      <c r="F46" s="84"/>
      <c r="G46" s="84"/>
      <c r="H46" s="84"/>
      <c r="I46" s="84"/>
      <c r="J46" s="84"/>
      <c r="K46" s="84"/>
      <c r="L46" s="84"/>
      <c r="M46" s="85"/>
      <c r="N46" s="84"/>
      <c r="O46" s="84"/>
      <c r="P46" s="73">
        <f t="shared" si="0"/>
        <v>0</v>
      </c>
      <c r="Q46" s="114"/>
      <c r="R46" s="383">
        <f t="shared" si="8"/>
        <v>0</v>
      </c>
      <c r="S46" s="478" t="str">
        <f>IF(D45+D46=0,"",(H45+H46+I45+I46)/(12*(D45+D46))*1000)</f>
        <v/>
      </c>
      <c r="T46" s="117" t="s">
        <v>18</v>
      </c>
      <c r="U46" s="91" t="s">
        <v>18</v>
      </c>
      <c r="V46" s="448" t="e">
        <f t="shared" si="9"/>
        <v>#DIV/0!</v>
      </c>
      <c r="W46" s="449" t="e">
        <f t="shared" si="29"/>
        <v>#DIV/0!</v>
      </c>
      <c r="X46" s="449" t="e">
        <f t="shared" si="30"/>
        <v>#DIV/0!</v>
      </c>
      <c r="Y46" s="452" t="e">
        <f t="shared" si="32"/>
        <v>#DIV/0!</v>
      </c>
      <c r="Z46" s="402">
        <v>0.05</v>
      </c>
      <c r="AA46" s="67"/>
      <c r="AB46" s="222" t="e">
        <f t="shared" si="19"/>
        <v>#DIV/0!</v>
      </c>
      <c r="AC46" s="223" t="e">
        <f>V46-Y46+1400</f>
        <v>#DIV/0!</v>
      </c>
      <c r="AD46" s="224" t="e">
        <f t="shared" si="14"/>
        <v>#DIV/0!</v>
      </c>
      <c r="AE46" s="535" t="e">
        <f>AA46*AB46*0.008</f>
        <v>#DIV/0!</v>
      </c>
      <c r="AF46" s="307"/>
      <c r="AG46" s="313"/>
      <c r="AH46" s="307"/>
      <c r="AI46" s="348"/>
      <c r="AJ46" s="514" t="e">
        <f t="shared" si="15"/>
        <v>#DIV/0!</v>
      </c>
      <c r="AK46" s="515" t="e">
        <f>AJ46/(8*AA46)*1000</f>
        <v>#DIV/0!</v>
      </c>
      <c r="AL46" s="516" t="e">
        <f t="shared" si="23"/>
        <v>#DIV/0!</v>
      </c>
      <c r="AM46" s="501">
        <f t="shared" si="2"/>
        <v>0</v>
      </c>
      <c r="AN46" s="517" t="e">
        <f>AF46+AH46-(AM46*AB46*0.008)</f>
        <v>#DIV/0!</v>
      </c>
      <c r="AO46" s="518" t="e">
        <f>AN46/(8*AM46)*1000</f>
        <v>#DIV/0!</v>
      </c>
      <c r="AP46" s="524" t="e">
        <f t="shared" si="24"/>
        <v>#DIV/0!</v>
      </c>
      <c r="AQ46" s="109"/>
      <c r="AR46" s="526" t="e">
        <f>AQ46/(8*AM46)*1000</f>
        <v>#DIV/0!</v>
      </c>
      <c r="AS46" s="526" t="e">
        <f t="shared" si="25"/>
        <v>#DIV/0!</v>
      </c>
      <c r="AT46" s="528" t="e">
        <f t="shared" si="26"/>
        <v>#DIV/0!</v>
      </c>
      <c r="AU46" s="529" t="e">
        <f t="shared" si="27"/>
        <v>#DIV/0!</v>
      </c>
      <c r="AV46" s="288">
        <f t="shared" si="17"/>
        <v>0</v>
      </c>
      <c r="AW46" s="52">
        <f t="shared" si="28"/>
        <v>0</v>
      </c>
      <c r="AX46" s="51"/>
      <c r="AY46" s="53" t="e">
        <f t="shared" si="31"/>
        <v>#DIV/0!</v>
      </c>
      <c r="AZ46" s="251"/>
      <c r="BA46" s="240"/>
      <c r="BB46" s="54"/>
      <c r="BD46" s="251">
        <f>AF46/2</f>
        <v>0</v>
      </c>
      <c r="BE46" s="558">
        <f>AG46/2</f>
        <v>0</v>
      </c>
      <c r="BG46" s="338"/>
      <c r="BH46" s="545"/>
      <c r="BI46" s="545">
        <f>AG46+AI46-2/3*AM46</f>
        <v>0</v>
      </c>
      <c r="BJ46" s="546"/>
      <c r="BK46" s="299"/>
      <c r="BL46" s="602"/>
    </row>
    <row r="47" spans="1:64" x14ac:dyDescent="0.2">
      <c r="A47" s="648"/>
      <c r="B47" s="626"/>
      <c r="C47" s="150" t="s">
        <v>10</v>
      </c>
      <c r="D47" s="370"/>
      <c r="E47" s="113"/>
      <c r="F47" s="83"/>
      <c r="G47" s="83"/>
      <c r="H47" s="83"/>
      <c r="I47" s="83"/>
      <c r="J47" s="83"/>
      <c r="K47" s="83"/>
      <c r="L47" s="83"/>
      <c r="M47" s="123"/>
      <c r="N47" s="83"/>
      <c r="O47" s="83"/>
      <c r="P47" s="72">
        <f t="shared" si="0"/>
        <v>0</v>
      </c>
      <c r="Q47" s="113"/>
      <c r="R47" s="382">
        <f t="shared" si="8"/>
        <v>0</v>
      </c>
      <c r="S47" s="106">
        <f>Q47+Q48</f>
        <v>0</v>
      </c>
      <c r="T47" s="163"/>
      <c r="U47" s="89">
        <f>S47-T47</f>
        <v>0</v>
      </c>
      <c r="V47" s="460" t="e">
        <f t="shared" si="9"/>
        <v>#DIV/0!</v>
      </c>
      <c r="W47" s="461" t="e">
        <f t="shared" si="29"/>
        <v>#DIV/0!</v>
      </c>
      <c r="X47" s="461" t="e">
        <f t="shared" si="30"/>
        <v>#DIV/0!</v>
      </c>
      <c r="Y47" s="462" t="e">
        <f t="shared" si="32"/>
        <v>#DIV/0!</v>
      </c>
      <c r="Z47" s="259">
        <v>7.0000000000000007E-2</v>
      </c>
      <c r="AA47" s="66"/>
      <c r="AB47" s="219" t="e">
        <f t="shared" si="19"/>
        <v>#DIV/0!</v>
      </c>
      <c r="AC47" s="220" t="e">
        <f>V47-Y47 +0.07*(F47+0.8*(G47+M47+N47))</f>
        <v>#DIV/0!</v>
      </c>
      <c r="AD47" s="221" t="e">
        <f t="shared" si="14"/>
        <v>#DIV/0!</v>
      </c>
      <c r="AE47" s="498" t="e">
        <f>AA47*AB47*0.012</f>
        <v>#DIV/0!</v>
      </c>
      <c r="AF47" s="306"/>
      <c r="AG47" s="324"/>
      <c r="AH47" s="306"/>
      <c r="AI47" s="347"/>
      <c r="AJ47" s="502" t="e">
        <f t="shared" si="15"/>
        <v>#DIV/0!</v>
      </c>
      <c r="AK47" s="503" t="e">
        <f>AJ47/(12*AA47)*1000</f>
        <v>#DIV/0!</v>
      </c>
      <c r="AL47" s="504" t="e">
        <f t="shared" si="23"/>
        <v>#DIV/0!</v>
      </c>
      <c r="AM47" s="505">
        <f t="shared" si="2"/>
        <v>0</v>
      </c>
      <c r="AN47" s="506" t="e">
        <f>AF47+AH47-(AM47*AB47*0.012)</f>
        <v>#DIV/0!</v>
      </c>
      <c r="AO47" s="484" t="e">
        <f>AN47/(12*AM47)*1000</f>
        <v>#DIV/0!</v>
      </c>
      <c r="AP47" s="487" t="e">
        <f t="shared" si="24"/>
        <v>#DIV/0!</v>
      </c>
      <c r="AQ47" s="99"/>
      <c r="AR47" s="491" t="e">
        <f>AQ47/(12*AM47)*1000</f>
        <v>#DIV/0!</v>
      </c>
      <c r="AS47" s="484" t="e">
        <f t="shared" si="25"/>
        <v>#DIV/0!</v>
      </c>
      <c r="AT47" s="489" t="e">
        <f t="shared" si="26"/>
        <v>#DIV/0!</v>
      </c>
      <c r="AU47" s="490" t="e">
        <f t="shared" si="27"/>
        <v>#DIV/0!</v>
      </c>
      <c r="AV47" s="287">
        <f t="shared" si="17"/>
        <v>0</v>
      </c>
      <c r="AW47" s="11">
        <f t="shared" si="28"/>
        <v>0</v>
      </c>
      <c r="AX47" s="3"/>
      <c r="AY47" s="12" t="e">
        <f t="shared" si="31"/>
        <v>#DIV/0!</v>
      </c>
      <c r="AZ47" s="266"/>
      <c r="BA47" s="154"/>
      <c r="BB47" s="9" t="e">
        <f>(AV47+AV48+AH47+AH48-AZ47-2/3*AZ48)/((BA47*12+BA48*8))</f>
        <v>#DIV/0!</v>
      </c>
      <c r="BD47" s="266"/>
      <c r="BE47" s="561"/>
      <c r="BG47" s="339"/>
      <c r="BH47" s="414">
        <f>IF(AG47+AG48+AI47+AI48-AM47-2/3*AM48&lt;0,AG47+AG48+AI47+AI48-AM47-2/3*AM48,0)</f>
        <v>0</v>
      </c>
      <c r="BI47" s="414">
        <f>AG47+AI47-AM47</f>
        <v>0</v>
      </c>
      <c r="BJ47" s="547">
        <f>BI47+BI48</f>
        <v>0</v>
      </c>
      <c r="BK47" s="298">
        <f>IF(AV47+AV48+AH47+AH48-AZ47-2/3*AZ48&lt;0,AV47+AV48+AH47+AH48-AZ47-2/3*AZ48,0)</f>
        <v>0</v>
      </c>
      <c r="BL47" s="303"/>
    </row>
    <row r="48" spans="1:64" ht="13.5" thickBot="1" x14ac:dyDescent="0.25">
      <c r="A48" s="648"/>
      <c r="B48" s="624"/>
      <c r="C48" s="147" t="s">
        <v>11</v>
      </c>
      <c r="D48" s="369"/>
      <c r="E48" s="114"/>
      <c r="F48" s="84"/>
      <c r="G48" s="84"/>
      <c r="H48" s="84"/>
      <c r="I48" s="84"/>
      <c r="J48" s="84"/>
      <c r="K48" s="84"/>
      <c r="L48" s="84"/>
      <c r="M48" s="85"/>
      <c r="N48" s="84"/>
      <c r="O48" s="84"/>
      <c r="P48" s="73">
        <f t="shared" si="0"/>
        <v>0</v>
      </c>
      <c r="Q48" s="114"/>
      <c r="R48" s="383">
        <f t="shared" si="8"/>
        <v>0</v>
      </c>
      <c r="S48" s="478" t="str">
        <f>IF(D47+D48=0,"",(H47+H48+I47+I48)/(12*(D47+D48))*1000)</f>
        <v/>
      </c>
      <c r="T48" s="117"/>
      <c r="U48" s="91" t="s">
        <v>18</v>
      </c>
      <c r="V48" s="448" t="e">
        <f t="shared" si="9"/>
        <v>#DIV/0!</v>
      </c>
      <c r="W48" s="449" t="e">
        <f t="shared" si="29"/>
        <v>#DIV/0!</v>
      </c>
      <c r="X48" s="449" t="e">
        <f t="shared" si="30"/>
        <v>#DIV/0!</v>
      </c>
      <c r="Y48" s="452" t="e">
        <f t="shared" si="32"/>
        <v>#DIV/0!</v>
      </c>
      <c r="Z48" s="402">
        <v>0.05</v>
      </c>
      <c r="AA48" s="67"/>
      <c r="AB48" s="222" t="e">
        <f t="shared" si="19"/>
        <v>#DIV/0!</v>
      </c>
      <c r="AC48" s="223" t="e">
        <f>V48-Y48+1400</f>
        <v>#DIV/0!</v>
      </c>
      <c r="AD48" s="224" t="e">
        <f t="shared" si="14"/>
        <v>#DIV/0!</v>
      </c>
      <c r="AE48" s="535" t="e">
        <f>AA48*AB48*0.008</f>
        <v>#DIV/0!</v>
      </c>
      <c r="AF48" s="307"/>
      <c r="AG48" s="313"/>
      <c r="AH48" s="307"/>
      <c r="AI48" s="348"/>
      <c r="AJ48" s="514" t="e">
        <f t="shared" si="15"/>
        <v>#DIV/0!</v>
      </c>
      <c r="AK48" s="515" t="e">
        <f>AJ48/(8*AA48)*1000</f>
        <v>#DIV/0!</v>
      </c>
      <c r="AL48" s="516" t="e">
        <f t="shared" si="23"/>
        <v>#DIV/0!</v>
      </c>
      <c r="AM48" s="501">
        <f t="shared" si="2"/>
        <v>0</v>
      </c>
      <c r="AN48" s="517" t="e">
        <f>AF48+AH48-(AM48*AB48*0.008)</f>
        <v>#DIV/0!</v>
      </c>
      <c r="AO48" s="518" t="e">
        <f>AN48/(8*AM48)*1000</f>
        <v>#DIV/0!</v>
      </c>
      <c r="AP48" s="519" t="e">
        <f t="shared" si="24"/>
        <v>#DIV/0!</v>
      </c>
      <c r="AQ48" s="109"/>
      <c r="AR48" s="526" t="e">
        <f>AQ48/(8*AM48)*1000</f>
        <v>#DIV/0!</v>
      </c>
      <c r="AS48" s="526" t="e">
        <f t="shared" si="25"/>
        <v>#DIV/0!</v>
      </c>
      <c r="AT48" s="528" t="e">
        <f t="shared" si="26"/>
        <v>#DIV/0!</v>
      </c>
      <c r="AU48" s="529" t="e">
        <f t="shared" si="27"/>
        <v>#DIV/0!</v>
      </c>
      <c r="AV48" s="288">
        <f t="shared" si="17"/>
        <v>0</v>
      </c>
      <c r="AW48" s="52">
        <f t="shared" si="28"/>
        <v>0</v>
      </c>
      <c r="AX48" s="51"/>
      <c r="AY48" s="53" t="e">
        <f t="shared" si="31"/>
        <v>#DIV/0!</v>
      </c>
      <c r="AZ48" s="251"/>
      <c r="BA48" s="240"/>
      <c r="BB48" s="54"/>
      <c r="BD48" s="251">
        <f>AF48/2</f>
        <v>0</v>
      </c>
      <c r="BE48" s="558">
        <f>AG48/2</f>
        <v>0</v>
      </c>
      <c r="BG48" s="338"/>
      <c r="BH48" s="545"/>
      <c r="BI48" s="545">
        <f>AG48+AI48-2/3*AM48</f>
        <v>0</v>
      </c>
      <c r="BJ48" s="546"/>
      <c r="BK48" s="299"/>
      <c r="BL48" s="602"/>
    </row>
    <row r="49" spans="1:65" x14ac:dyDescent="0.2">
      <c r="A49" s="648"/>
      <c r="B49" s="626"/>
      <c r="C49" s="150" t="s">
        <v>10</v>
      </c>
      <c r="D49" s="370"/>
      <c r="E49" s="113"/>
      <c r="F49" s="83"/>
      <c r="G49" s="83"/>
      <c r="H49" s="83"/>
      <c r="I49" s="83"/>
      <c r="J49" s="83"/>
      <c r="K49" s="83"/>
      <c r="L49" s="83"/>
      <c r="M49" s="123"/>
      <c r="N49" s="83"/>
      <c r="O49" s="83"/>
      <c r="P49" s="72">
        <f t="shared" si="0"/>
        <v>0</v>
      </c>
      <c r="Q49" s="113"/>
      <c r="R49" s="382">
        <f t="shared" si="8"/>
        <v>0</v>
      </c>
      <c r="S49" s="106">
        <f>Q49+Q50</f>
        <v>0</v>
      </c>
      <c r="T49" s="163"/>
      <c r="U49" s="89">
        <f>S49-T49</f>
        <v>0</v>
      </c>
      <c r="V49" s="460" t="e">
        <f t="shared" si="9"/>
        <v>#DIV/0!</v>
      </c>
      <c r="W49" s="461" t="e">
        <f t="shared" si="29"/>
        <v>#DIV/0!</v>
      </c>
      <c r="X49" s="461" t="e">
        <f t="shared" si="30"/>
        <v>#DIV/0!</v>
      </c>
      <c r="Y49" s="462" t="e">
        <f t="shared" si="32"/>
        <v>#DIV/0!</v>
      </c>
      <c r="Z49" s="259">
        <v>7.0000000000000007E-2</v>
      </c>
      <c r="AA49" s="66"/>
      <c r="AB49" s="219" t="e">
        <f t="shared" si="19"/>
        <v>#DIV/0!</v>
      </c>
      <c r="AC49" s="220" t="e">
        <f>V49-Y49 +0.07*(F49+0.8*(G49+M49+N49))</f>
        <v>#DIV/0!</v>
      </c>
      <c r="AD49" s="221" t="e">
        <f t="shared" si="14"/>
        <v>#DIV/0!</v>
      </c>
      <c r="AE49" s="498" t="e">
        <f>AA49*AB49*0.012</f>
        <v>#DIV/0!</v>
      </c>
      <c r="AF49" s="306"/>
      <c r="AG49" s="324"/>
      <c r="AH49" s="306"/>
      <c r="AI49" s="347"/>
      <c r="AJ49" s="502" t="e">
        <f t="shared" si="15"/>
        <v>#DIV/0!</v>
      </c>
      <c r="AK49" s="503" t="e">
        <f>AJ49/(12*AA49)*1000</f>
        <v>#DIV/0!</v>
      </c>
      <c r="AL49" s="504" t="e">
        <f t="shared" si="23"/>
        <v>#DIV/0!</v>
      </c>
      <c r="AM49" s="505">
        <f t="shared" si="2"/>
        <v>0</v>
      </c>
      <c r="AN49" s="506" t="e">
        <f>AF49+AH49-(AM49*AB49*0.012)</f>
        <v>#DIV/0!</v>
      </c>
      <c r="AO49" s="484" t="e">
        <f>AN49/(12*AM49)*1000</f>
        <v>#DIV/0!</v>
      </c>
      <c r="AP49" s="487" t="e">
        <f t="shared" si="24"/>
        <v>#DIV/0!</v>
      </c>
      <c r="AQ49" s="99"/>
      <c r="AR49" s="491" t="e">
        <f>AQ49/(12*AM49)*1000</f>
        <v>#DIV/0!</v>
      </c>
      <c r="AS49" s="484" t="e">
        <f t="shared" si="25"/>
        <v>#DIV/0!</v>
      </c>
      <c r="AT49" s="489" t="e">
        <f t="shared" si="26"/>
        <v>#DIV/0!</v>
      </c>
      <c r="AU49" s="490" t="e">
        <f t="shared" si="27"/>
        <v>#DIV/0!</v>
      </c>
      <c r="AV49" s="287">
        <f t="shared" si="17"/>
        <v>0</v>
      </c>
      <c r="AW49" s="11">
        <f t="shared" si="28"/>
        <v>0</v>
      </c>
      <c r="AX49" s="3"/>
      <c r="AY49" s="12" t="e">
        <f t="shared" si="31"/>
        <v>#DIV/0!</v>
      </c>
      <c r="AZ49" s="266"/>
      <c r="BA49" s="154"/>
      <c r="BB49" s="9" t="e">
        <f>(AV49+AV50+AH49+AH50-AZ49-2/3*AZ50)/((BA49*12+BA50*8))</f>
        <v>#DIV/0!</v>
      </c>
      <c r="BD49" s="266"/>
      <c r="BE49" s="561"/>
      <c r="BG49" s="339"/>
      <c r="BH49" s="414">
        <f>IF(AG49+AG50+AI49+AI50-AM49-2/3*AM50&lt;0,AG49+AG50+AI49+AI50-AM49-2/3*AM50,0)</f>
        <v>0</v>
      </c>
      <c r="BI49" s="414">
        <f>AG49+AI49-AM49</f>
        <v>0</v>
      </c>
      <c r="BJ49" s="547">
        <f>BI49+BI50</f>
        <v>0</v>
      </c>
      <c r="BK49" s="298">
        <f>IF(AV49+AV50+AH49+AH50-AZ49-2/3*AZ50&lt;0,AV49+AV50+AH49+AH50-AZ49-2/3*AZ50,0)</f>
        <v>0</v>
      </c>
      <c r="BL49" s="303"/>
    </row>
    <row r="50" spans="1:65" ht="13.5" thickBot="1" x14ac:dyDescent="0.25">
      <c r="A50" s="648"/>
      <c r="B50" s="624"/>
      <c r="C50" s="147" t="s">
        <v>11</v>
      </c>
      <c r="D50" s="369"/>
      <c r="E50" s="114"/>
      <c r="F50" s="84"/>
      <c r="G50" s="84"/>
      <c r="H50" s="84"/>
      <c r="I50" s="84"/>
      <c r="J50" s="84"/>
      <c r="K50" s="84"/>
      <c r="L50" s="84"/>
      <c r="M50" s="85"/>
      <c r="N50" s="84"/>
      <c r="O50" s="84"/>
      <c r="P50" s="73">
        <f t="shared" si="0"/>
        <v>0</v>
      </c>
      <c r="Q50" s="114"/>
      <c r="R50" s="383">
        <f t="shared" si="8"/>
        <v>0</v>
      </c>
      <c r="S50" s="478" t="str">
        <f>IF(D49+D50=0,"",(H49+H50+I49+I50)/(12*(D49+D50))*1000)</f>
        <v/>
      </c>
      <c r="T50" s="117" t="s">
        <v>18</v>
      </c>
      <c r="U50" s="91" t="s">
        <v>18</v>
      </c>
      <c r="V50" s="448" t="e">
        <f t="shared" si="9"/>
        <v>#DIV/0!</v>
      </c>
      <c r="W50" s="449" t="e">
        <f t="shared" si="29"/>
        <v>#DIV/0!</v>
      </c>
      <c r="X50" s="449" t="e">
        <f t="shared" si="30"/>
        <v>#DIV/0!</v>
      </c>
      <c r="Y50" s="452" t="e">
        <f t="shared" si="32"/>
        <v>#DIV/0!</v>
      </c>
      <c r="Z50" s="402">
        <v>0.05</v>
      </c>
      <c r="AA50" s="67"/>
      <c r="AB50" s="222" t="e">
        <f t="shared" si="19"/>
        <v>#DIV/0!</v>
      </c>
      <c r="AC50" s="223" t="e">
        <f>V50-Y50+1400</f>
        <v>#DIV/0!</v>
      </c>
      <c r="AD50" s="224" t="e">
        <f t="shared" si="14"/>
        <v>#DIV/0!</v>
      </c>
      <c r="AE50" s="535" t="e">
        <f>AA50*AB50*0.008</f>
        <v>#DIV/0!</v>
      </c>
      <c r="AF50" s="307"/>
      <c r="AG50" s="313"/>
      <c r="AH50" s="307"/>
      <c r="AI50" s="348"/>
      <c r="AJ50" s="514" t="e">
        <f t="shared" si="15"/>
        <v>#DIV/0!</v>
      </c>
      <c r="AK50" s="515" t="e">
        <f>AJ50/(8*AA50)*1000</f>
        <v>#DIV/0!</v>
      </c>
      <c r="AL50" s="516" t="e">
        <f t="shared" si="23"/>
        <v>#DIV/0!</v>
      </c>
      <c r="AM50" s="501">
        <f t="shared" si="2"/>
        <v>0</v>
      </c>
      <c r="AN50" s="517" t="e">
        <f>AF50+AH50-(AM50*AB50*0.008)</f>
        <v>#DIV/0!</v>
      </c>
      <c r="AO50" s="518" t="e">
        <f>AN50/(8*AM50)*1000</f>
        <v>#DIV/0!</v>
      </c>
      <c r="AP50" s="519" t="e">
        <f t="shared" si="24"/>
        <v>#DIV/0!</v>
      </c>
      <c r="AQ50" s="109"/>
      <c r="AR50" s="526" t="e">
        <f>AQ50/(8*AM50)*1000</f>
        <v>#DIV/0!</v>
      </c>
      <c r="AS50" s="526" t="e">
        <f t="shared" si="25"/>
        <v>#DIV/0!</v>
      </c>
      <c r="AT50" s="528" t="e">
        <f t="shared" si="26"/>
        <v>#DIV/0!</v>
      </c>
      <c r="AU50" s="529" t="e">
        <f t="shared" si="27"/>
        <v>#DIV/0!</v>
      </c>
      <c r="AV50" s="288">
        <f t="shared" si="17"/>
        <v>0</v>
      </c>
      <c r="AW50" s="52">
        <f t="shared" si="28"/>
        <v>0</v>
      </c>
      <c r="AX50" s="51"/>
      <c r="AY50" s="53" t="e">
        <f t="shared" si="31"/>
        <v>#DIV/0!</v>
      </c>
      <c r="AZ50" s="251"/>
      <c r="BA50" s="240"/>
      <c r="BB50" s="54"/>
      <c r="BD50" s="251">
        <f>AF50/2</f>
        <v>0</v>
      </c>
      <c r="BE50" s="558">
        <f>AG50/2</f>
        <v>0</v>
      </c>
      <c r="BG50" s="338"/>
      <c r="BH50" s="545"/>
      <c r="BI50" s="545">
        <f>AG50+AI50-2/3*AM50</f>
        <v>0</v>
      </c>
      <c r="BJ50" s="546"/>
      <c r="BK50" s="299"/>
      <c r="BL50" s="602"/>
    </row>
    <row r="51" spans="1:65" x14ac:dyDescent="0.2">
      <c r="A51" s="648"/>
      <c r="B51" s="626"/>
      <c r="C51" s="150" t="s">
        <v>10</v>
      </c>
      <c r="D51" s="370"/>
      <c r="E51" s="113"/>
      <c r="F51" s="83"/>
      <c r="G51" s="83"/>
      <c r="H51" s="83"/>
      <c r="I51" s="83"/>
      <c r="J51" s="83"/>
      <c r="K51" s="83"/>
      <c r="L51" s="83"/>
      <c r="M51" s="123"/>
      <c r="N51" s="83"/>
      <c r="O51" s="83"/>
      <c r="P51" s="72">
        <f t="shared" si="0"/>
        <v>0</v>
      </c>
      <c r="Q51" s="113"/>
      <c r="R51" s="382">
        <f t="shared" si="8"/>
        <v>0</v>
      </c>
      <c r="S51" s="106">
        <f>Q51+Q52</f>
        <v>0</v>
      </c>
      <c r="T51" s="163"/>
      <c r="U51" s="424">
        <f>S51-T51</f>
        <v>0</v>
      </c>
      <c r="V51" s="460" t="e">
        <f t="shared" si="9"/>
        <v>#DIV/0!</v>
      </c>
      <c r="W51" s="461" t="e">
        <f t="shared" si="29"/>
        <v>#DIV/0!</v>
      </c>
      <c r="X51" s="461" t="e">
        <f t="shared" si="30"/>
        <v>#DIV/0!</v>
      </c>
      <c r="Y51" s="462" t="e">
        <f t="shared" si="32"/>
        <v>#DIV/0!</v>
      </c>
      <c r="Z51" s="259">
        <v>7.0000000000000007E-2</v>
      </c>
      <c r="AA51" s="66"/>
      <c r="AB51" s="219" t="e">
        <f t="shared" si="19"/>
        <v>#DIV/0!</v>
      </c>
      <c r="AC51" s="220" t="e">
        <f>V51-Y51 +0.07*(F51+0.8*(G51+M51+N51))</f>
        <v>#DIV/0!</v>
      </c>
      <c r="AD51" s="221" t="e">
        <f t="shared" si="14"/>
        <v>#DIV/0!</v>
      </c>
      <c r="AE51" s="498" t="e">
        <f>AA51*AB51*0.012</f>
        <v>#DIV/0!</v>
      </c>
      <c r="AF51" s="306"/>
      <c r="AG51" s="324"/>
      <c r="AH51" s="306"/>
      <c r="AI51" s="347"/>
      <c r="AJ51" s="502" t="e">
        <f t="shared" si="15"/>
        <v>#DIV/0!</v>
      </c>
      <c r="AK51" s="503" t="e">
        <f>AJ51/(12*AA51)*1000</f>
        <v>#DIV/0!</v>
      </c>
      <c r="AL51" s="504" t="e">
        <f t="shared" si="23"/>
        <v>#DIV/0!</v>
      </c>
      <c r="AM51" s="505">
        <f t="shared" si="2"/>
        <v>0</v>
      </c>
      <c r="AN51" s="506" t="e">
        <f>AF51+AH51-(AM51*AB51*0.012)</f>
        <v>#DIV/0!</v>
      </c>
      <c r="AO51" s="484" t="e">
        <f>AN51/(12*AM51)*1000</f>
        <v>#DIV/0!</v>
      </c>
      <c r="AP51" s="487" t="e">
        <f t="shared" si="24"/>
        <v>#DIV/0!</v>
      </c>
      <c r="AQ51" s="99"/>
      <c r="AR51" s="491" t="e">
        <f>AQ51/(12*AM51)*1000</f>
        <v>#DIV/0!</v>
      </c>
      <c r="AS51" s="484" t="e">
        <f t="shared" si="25"/>
        <v>#DIV/0!</v>
      </c>
      <c r="AT51" s="489" t="e">
        <f t="shared" si="26"/>
        <v>#DIV/0!</v>
      </c>
      <c r="AU51" s="490" t="e">
        <f t="shared" si="27"/>
        <v>#DIV/0!</v>
      </c>
      <c r="AV51" s="287">
        <f t="shared" si="17"/>
        <v>0</v>
      </c>
      <c r="AW51" s="11">
        <f t="shared" si="28"/>
        <v>0</v>
      </c>
      <c r="AX51" s="3"/>
      <c r="AY51" s="12" t="e">
        <f t="shared" si="31"/>
        <v>#DIV/0!</v>
      </c>
      <c r="AZ51" s="266"/>
      <c r="BA51" s="154"/>
      <c r="BB51" s="9" t="e">
        <f>(AV51+AV52+AH51+AH52-AZ51-2/3*AZ52)/((BA51*12+BA52*8))</f>
        <v>#DIV/0!</v>
      </c>
      <c r="BD51" s="266"/>
      <c r="BE51" s="561"/>
      <c r="BG51" s="339"/>
      <c r="BH51" s="414">
        <f>IF(AG51+AG52+AI51+AI52-AM51-2/3*AM52&lt;0,AG51+AG52+AI51+AI52-AM51-2/3*AM52,0)</f>
        <v>0</v>
      </c>
      <c r="BI51" s="414">
        <f>AG51+AI51-AM51</f>
        <v>0</v>
      </c>
      <c r="BJ51" s="547">
        <f>BI51+BI52</f>
        <v>0</v>
      </c>
      <c r="BK51" s="298">
        <f>IF(AV51+AV52+AH51+AH52-AZ51-2/3*AZ52&lt;0,AV51+AV52+AH51+AH52-AZ51-2/3*AZ52,0)</f>
        <v>0</v>
      </c>
      <c r="BL51" s="303"/>
    </row>
    <row r="52" spans="1:65" ht="13.5" thickBot="1" x14ac:dyDescent="0.25">
      <c r="A52" s="648"/>
      <c r="B52" s="624"/>
      <c r="C52" s="147" t="s">
        <v>11</v>
      </c>
      <c r="D52" s="369"/>
      <c r="E52" s="114"/>
      <c r="F52" s="84"/>
      <c r="G52" s="84"/>
      <c r="H52" s="84"/>
      <c r="I52" s="84"/>
      <c r="J52" s="84"/>
      <c r="K52" s="84"/>
      <c r="L52" s="84"/>
      <c r="M52" s="85"/>
      <c r="N52" s="84"/>
      <c r="O52" s="84"/>
      <c r="P52" s="73">
        <f t="shared" si="0"/>
        <v>0</v>
      </c>
      <c r="Q52" s="114"/>
      <c r="R52" s="383">
        <f t="shared" si="8"/>
        <v>0</v>
      </c>
      <c r="S52" s="478" t="str">
        <f>IF(D51+D52=0,"",(H51+H52+I51+I52)/(12*(D51+D52))*1000)</f>
        <v/>
      </c>
      <c r="T52" s="117" t="s">
        <v>18</v>
      </c>
      <c r="U52" s="91" t="s">
        <v>18</v>
      </c>
      <c r="V52" s="448" t="e">
        <f t="shared" si="9"/>
        <v>#DIV/0!</v>
      </c>
      <c r="W52" s="449" t="e">
        <f t="shared" si="29"/>
        <v>#DIV/0!</v>
      </c>
      <c r="X52" s="449" t="e">
        <f t="shared" si="30"/>
        <v>#DIV/0!</v>
      </c>
      <c r="Y52" s="452" t="e">
        <f t="shared" si="32"/>
        <v>#DIV/0!</v>
      </c>
      <c r="Z52" s="402">
        <v>0.05</v>
      </c>
      <c r="AA52" s="67"/>
      <c r="AB52" s="222" t="e">
        <f t="shared" si="19"/>
        <v>#DIV/0!</v>
      </c>
      <c r="AC52" s="223" t="e">
        <f>V52-Y52+1400</f>
        <v>#DIV/0!</v>
      </c>
      <c r="AD52" s="224" t="e">
        <f t="shared" si="14"/>
        <v>#DIV/0!</v>
      </c>
      <c r="AE52" s="535" t="e">
        <f>AA52*AB52*0.008</f>
        <v>#DIV/0!</v>
      </c>
      <c r="AF52" s="307"/>
      <c r="AG52" s="313"/>
      <c r="AH52" s="307"/>
      <c r="AI52" s="348"/>
      <c r="AJ52" s="514" t="e">
        <f t="shared" si="15"/>
        <v>#DIV/0!</v>
      </c>
      <c r="AK52" s="515" t="e">
        <f>AJ52/(8*AA52)*1000</f>
        <v>#DIV/0!</v>
      </c>
      <c r="AL52" s="516" t="e">
        <f t="shared" si="23"/>
        <v>#DIV/0!</v>
      </c>
      <c r="AM52" s="501">
        <f t="shared" si="2"/>
        <v>0</v>
      </c>
      <c r="AN52" s="517" t="e">
        <f>AF52+AH52-(AM52*AB52*0.008)</f>
        <v>#DIV/0!</v>
      </c>
      <c r="AO52" s="518" t="e">
        <f>AN52/(8*AM52)*1000</f>
        <v>#DIV/0!</v>
      </c>
      <c r="AP52" s="519" t="e">
        <f t="shared" si="24"/>
        <v>#DIV/0!</v>
      </c>
      <c r="AQ52" s="109"/>
      <c r="AR52" s="526" t="e">
        <f>AQ52/(8*AM52)*1000</f>
        <v>#DIV/0!</v>
      </c>
      <c r="AS52" s="526" t="e">
        <f t="shared" si="25"/>
        <v>#DIV/0!</v>
      </c>
      <c r="AT52" s="528" t="e">
        <f t="shared" si="26"/>
        <v>#DIV/0!</v>
      </c>
      <c r="AU52" s="529" t="e">
        <f t="shared" si="27"/>
        <v>#DIV/0!</v>
      </c>
      <c r="AV52" s="288">
        <f t="shared" si="17"/>
        <v>0</v>
      </c>
      <c r="AW52" s="52">
        <f t="shared" si="28"/>
        <v>0</v>
      </c>
      <c r="AX52" s="51"/>
      <c r="AY52" s="53" t="e">
        <f t="shared" si="31"/>
        <v>#DIV/0!</v>
      </c>
      <c r="AZ52" s="251"/>
      <c r="BA52" s="240"/>
      <c r="BB52" s="54"/>
      <c r="BD52" s="251">
        <f>AF52/2</f>
        <v>0</v>
      </c>
      <c r="BE52" s="558">
        <f>AG52/2</f>
        <v>0</v>
      </c>
      <c r="BG52" s="338"/>
      <c r="BH52" s="545"/>
      <c r="BI52" s="545">
        <f>AG52+AI52-2/3*AM52</f>
        <v>0</v>
      </c>
      <c r="BJ52" s="546"/>
      <c r="BK52" s="299"/>
      <c r="BL52" s="602"/>
    </row>
    <row r="53" spans="1:65" x14ac:dyDescent="0.2">
      <c r="A53" s="648"/>
      <c r="B53" s="626"/>
      <c r="C53" s="150" t="s">
        <v>10</v>
      </c>
      <c r="D53" s="370"/>
      <c r="E53" s="113"/>
      <c r="F53" s="83"/>
      <c r="G53" s="83"/>
      <c r="H53" s="83"/>
      <c r="I53" s="83"/>
      <c r="J53" s="83"/>
      <c r="K53" s="83"/>
      <c r="L53" s="83"/>
      <c r="M53" s="123"/>
      <c r="N53" s="83"/>
      <c r="O53" s="83"/>
      <c r="P53" s="72">
        <f t="shared" si="0"/>
        <v>0</v>
      </c>
      <c r="Q53" s="113"/>
      <c r="R53" s="382">
        <f t="shared" si="8"/>
        <v>0</v>
      </c>
      <c r="S53" s="106">
        <f>Q53+Q54</f>
        <v>0</v>
      </c>
      <c r="T53" s="163"/>
      <c r="U53" s="89">
        <f>S53-T53</f>
        <v>0</v>
      </c>
      <c r="V53" s="460" t="e">
        <f t="shared" si="9"/>
        <v>#DIV/0!</v>
      </c>
      <c r="W53" s="461" t="e">
        <f t="shared" si="29"/>
        <v>#DIV/0!</v>
      </c>
      <c r="X53" s="461" t="e">
        <f t="shared" si="30"/>
        <v>#DIV/0!</v>
      </c>
      <c r="Y53" s="462" t="e">
        <f t="shared" si="32"/>
        <v>#DIV/0!</v>
      </c>
      <c r="Z53" s="259">
        <v>7.0000000000000007E-2</v>
      </c>
      <c r="AA53" s="66"/>
      <c r="AB53" s="219" t="e">
        <f t="shared" si="19"/>
        <v>#DIV/0!</v>
      </c>
      <c r="AC53" s="220" t="e">
        <f>V53-Y53 +0.07*(F53+0.8*(G53+M53+N53))</f>
        <v>#DIV/0!</v>
      </c>
      <c r="AD53" s="221" t="e">
        <f t="shared" si="14"/>
        <v>#DIV/0!</v>
      </c>
      <c r="AE53" s="498" t="e">
        <f>AA53*AB53*0.012</f>
        <v>#DIV/0!</v>
      </c>
      <c r="AF53" s="306"/>
      <c r="AG53" s="324"/>
      <c r="AH53" s="318"/>
      <c r="AI53" s="350"/>
      <c r="AJ53" s="502" t="e">
        <f t="shared" si="15"/>
        <v>#DIV/0!</v>
      </c>
      <c r="AK53" s="503" t="e">
        <f>AJ53/(12*AA53)*1000</f>
        <v>#DIV/0!</v>
      </c>
      <c r="AL53" s="504" t="e">
        <f t="shared" si="23"/>
        <v>#DIV/0!</v>
      </c>
      <c r="AM53" s="505">
        <f t="shared" si="2"/>
        <v>0</v>
      </c>
      <c r="AN53" s="506" t="e">
        <f>AF53+AH53-(AM53*AB53*0.012)</f>
        <v>#DIV/0!</v>
      </c>
      <c r="AO53" s="484" t="e">
        <f>AN53/(12*AM53)*1000</f>
        <v>#DIV/0!</v>
      </c>
      <c r="AP53" s="487" t="e">
        <f t="shared" si="24"/>
        <v>#DIV/0!</v>
      </c>
      <c r="AQ53" s="99"/>
      <c r="AR53" s="491" t="e">
        <f>AQ53/(12*AM53)*1000</f>
        <v>#DIV/0!</v>
      </c>
      <c r="AS53" s="484" t="e">
        <f t="shared" si="25"/>
        <v>#DIV/0!</v>
      </c>
      <c r="AT53" s="489" t="e">
        <f t="shared" si="26"/>
        <v>#DIV/0!</v>
      </c>
      <c r="AU53" s="490" t="e">
        <f t="shared" si="27"/>
        <v>#DIV/0!</v>
      </c>
      <c r="AV53" s="287">
        <f t="shared" si="17"/>
        <v>0</v>
      </c>
      <c r="AW53" s="11">
        <f t="shared" si="28"/>
        <v>0</v>
      </c>
      <c r="AX53" s="3"/>
      <c r="AY53" s="12" t="e">
        <f t="shared" si="31"/>
        <v>#DIV/0!</v>
      </c>
      <c r="AZ53" s="266"/>
      <c r="BA53" s="154"/>
      <c r="BB53" s="9" t="e">
        <f>(AV53+AV54+AH53+AH54-AZ53-2/3*AZ54)/((BA53*12+BA54*8))</f>
        <v>#DIV/0!</v>
      </c>
      <c r="BD53" s="266"/>
      <c r="BE53" s="561"/>
      <c r="BG53" s="339"/>
      <c r="BH53" s="414">
        <f>IF(AG53+AG54+AI53+AI54-AM53-2/3*AM54&lt;0,AG53+AG54+AI53+AI54-AM53-2/3*AM54,0)</f>
        <v>0</v>
      </c>
      <c r="BI53" s="414">
        <f>AG53+AI53-AM53</f>
        <v>0</v>
      </c>
      <c r="BJ53" s="547">
        <f>BI53+BI54</f>
        <v>0</v>
      </c>
      <c r="BK53" s="298">
        <f>IF(AV53+AV54+AH53+AH54-AZ53-2/3*AZ54&lt;0,AV53+AV54+AH53+AH54-AZ53-2/3*AZ54,0)</f>
        <v>0</v>
      </c>
      <c r="BL53" s="303"/>
    </row>
    <row r="54" spans="1:65" ht="13.5" thickBot="1" x14ac:dyDescent="0.25">
      <c r="A54" s="648"/>
      <c r="B54" s="624"/>
      <c r="C54" s="147" t="s">
        <v>11</v>
      </c>
      <c r="D54" s="369"/>
      <c r="E54" s="114"/>
      <c r="F54" s="84"/>
      <c r="G54" s="84"/>
      <c r="H54" s="84"/>
      <c r="I54" s="84"/>
      <c r="J54" s="84"/>
      <c r="K54" s="84"/>
      <c r="L54" s="84"/>
      <c r="M54" s="85"/>
      <c r="N54" s="84"/>
      <c r="O54" s="84"/>
      <c r="P54" s="73">
        <f t="shared" si="0"/>
        <v>0</v>
      </c>
      <c r="Q54" s="114"/>
      <c r="R54" s="383">
        <f t="shared" si="8"/>
        <v>0</v>
      </c>
      <c r="S54" s="478" t="str">
        <f>IF(D53+D54=0,"",(H53+H54+I53+I54)/(12*(D53+D54))*1000)</f>
        <v/>
      </c>
      <c r="T54" s="117" t="s">
        <v>18</v>
      </c>
      <c r="U54" s="91" t="s">
        <v>18</v>
      </c>
      <c r="V54" s="448" t="e">
        <f t="shared" si="9"/>
        <v>#DIV/0!</v>
      </c>
      <c r="W54" s="449" t="e">
        <f t="shared" si="29"/>
        <v>#DIV/0!</v>
      </c>
      <c r="X54" s="449" t="e">
        <f t="shared" si="30"/>
        <v>#DIV/0!</v>
      </c>
      <c r="Y54" s="452" t="e">
        <f t="shared" si="32"/>
        <v>#DIV/0!</v>
      </c>
      <c r="Z54" s="402">
        <v>0.05</v>
      </c>
      <c r="AA54" s="67"/>
      <c r="AB54" s="222" t="e">
        <f t="shared" si="19"/>
        <v>#DIV/0!</v>
      </c>
      <c r="AC54" s="223" t="e">
        <f>V54-Y54+1400</f>
        <v>#DIV/0!</v>
      </c>
      <c r="AD54" s="224" t="e">
        <f t="shared" si="14"/>
        <v>#DIV/0!</v>
      </c>
      <c r="AE54" s="535" t="e">
        <f>AA54*AB54*0.008</f>
        <v>#DIV/0!</v>
      </c>
      <c r="AF54" s="307"/>
      <c r="AG54" s="313"/>
      <c r="AH54" s="307"/>
      <c r="AI54" s="348"/>
      <c r="AJ54" s="514" t="e">
        <f t="shared" si="15"/>
        <v>#DIV/0!</v>
      </c>
      <c r="AK54" s="515" t="e">
        <f>AJ54/(8*AA54)*1000</f>
        <v>#DIV/0!</v>
      </c>
      <c r="AL54" s="516" t="e">
        <f t="shared" si="23"/>
        <v>#DIV/0!</v>
      </c>
      <c r="AM54" s="501">
        <f t="shared" si="2"/>
        <v>0</v>
      </c>
      <c r="AN54" s="517" t="e">
        <f>AF54+AH54-(AM54*AB54*0.008)</f>
        <v>#DIV/0!</v>
      </c>
      <c r="AO54" s="518" t="e">
        <f>AN54/(8*AM54)*1000</f>
        <v>#DIV/0!</v>
      </c>
      <c r="AP54" s="519" t="e">
        <f t="shared" si="24"/>
        <v>#DIV/0!</v>
      </c>
      <c r="AQ54" s="109"/>
      <c r="AR54" s="526" t="e">
        <f>AQ54/(8*AM54)*1000</f>
        <v>#DIV/0!</v>
      </c>
      <c r="AS54" s="526" t="e">
        <f t="shared" si="25"/>
        <v>#DIV/0!</v>
      </c>
      <c r="AT54" s="528" t="e">
        <f t="shared" si="26"/>
        <v>#DIV/0!</v>
      </c>
      <c r="AU54" s="529" t="e">
        <f t="shared" si="27"/>
        <v>#DIV/0!</v>
      </c>
      <c r="AV54" s="288">
        <f t="shared" si="17"/>
        <v>0</v>
      </c>
      <c r="AW54" s="52">
        <f t="shared" si="28"/>
        <v>0</v>
      </c>
      <c r="AX54" s="51"/>
      <c r="AY54" s="53" t="e">
        <f t="shared" si="31"/>
        <v>#DIV/0!</v>
      </c>
      <c r="AZ54" s="251"/>
      <c r="BA54" s="240"/>
      <c r="BB54" s="54"/>
      <c r="BD54" s="251">
        <f>AF54/2</f>
        <v>0</v>
      </c>
      <c r="BE54" s="558">
        <f>AG54/2</f>
        <v>0</v>
      </c>
      <c r="BG54" s="338"/>
      <c r="BH54" s="545"/>
      <c r="BI54" s="545">
        <f>AG54+AI54-2/3*AM54</f>
        <v>0</v>
      </c>
      <c r="BJ54" s="546"/>
      <c r="BK54" s="299"/>
      <c r="BL54" s="602"/>
    </row>
    <row r="55" spans="1:65" x14ac:dyDescent="0.2">
      <c r="A55" s="648"/>
      <c r="B55" s="626"/>
      <c r="C55" s="150" t="s">
        <v>10</v>
      </c>
      <c r="D55" s="370"/>
      <c r="E55" s="113"/>
      <c r="F55" s="83"/>
      <c r="G55" s="83"/>
      <c r="H55" s="83"/>
      <c r="I55" s="83"/>
      <c r="J55" s="83"/>
      <c r="K55" s="83"/>
      <c r="L55" s="83"/>
      <c r="M55" s="123"/>
      <c r="N55" s="83"/>
      <c r="O55" s="83"/>
      <c r="P55" s="72">
        <f t="shared" si="0"/>
        <v>0</v>
      </c>
      <c r="Q55" s="113"/>
      <c r="R55" s="382">
        <f t="shared" si="8"/>
        <v>0</v>
      </c>
      <c r="S55" s="106">
        <f>Q55+Q56</f>
        <v>0</v>
      </c>
      <c r="T55" s="163"/>
      <c r="U55" s="89">
        <f>S55-T55</f>
        <v>0</v>
      </c>
      <c r="V55" s="460" t="e">
        <f t="shared" si="9"/>
        <v>#DIV/0!</v>
      </c>
      <c r="W55" s="461" t="e">
        <f t="shared" si="29"/>
        <v>#DIV/0!</v>
      </c>
      <c r="X55" s="461" t="e">
        <f t="shared" si="30"/>
        <v>#DIV/0!</v>
      </c>
      <c r="Y55" s="462" t="e">
        <f t="shared" si="32"/>
        <v>#DIV/0!</v>
      </c>
      <c r="Z55" s="259">
        <v>7.0000000000000007E-2</v>
      </c>
      <c r="AA55" s="66"/>
      <c r="AB55" s="219" t="e">
        <f t="shared" si="19"/>
        <v>#DIV/0!</v>
      </c>
      <c r="AC55" s="220" t="e">
        <f>V55-Y55 +0.07*(F55+0.8*(G55+M55+N55))</f>
        <v>#DIV/0!</v>
      </c>
      <c r="AD55" s="221" t="e">
        <f t="shared" si="14"/>
        <v>#DIV/0!</v>
      </c>
      <c r="AE55" s="498" t="e">
        <f>AA55*AB55*0.012</f>
        <v>#DIV/0!</v>
      </c>
      <c r="AF55" s="306"/>
      <c r="AG55" s="324"/>
      <c r="AH55" s="306"/>
      <c r="AI55" s="347"/>
      <c r="AJ55" s="502" t="e">
        <f t="shared" si="15"/>
        <v>#DIV/0!</v>
      </c>
      <c r="AK55" s="503" t="e">
        <f>AJ55/(12*AA55)*1000</f>
        <v>#DIV/0!</v>
      </c>
      <c r="AL55" s="504" t="e">
        <f t="shared" si="23"/>
        <v>#DIV/0!</v>
      </c>
      <c r="AM55" s="505">
        <f t="shared" si="2"/>
        <v>0</v>
      </c>
      <c r="AN55" s="506" t="e">
        <f>AF55+AH55-(AM55*AB55*0.012)</f>
        <v>#DIV/0!</v>
      </c>
      <c r="AO55" s="484" t="e">
        <f>AN55/(12*AM55)*1000</f>
        <v>#DIV/0!</v>
      </c>
      <c r="AP55" s="487" t="e">
        <f t="shared" si="24"/>
        <v>#DIV/0!</v>
      </c>
      <c r="AQ55" s="99"/>
      <c r="AR55" s="491" t="e">
        <f>AQ55/(12*AM55)*1000</f>
        <v>#DIV/0!</v>
      </c>
      <c r="AS55" s="484" t="e">
        <f t="shared" si="25"/>
        <v>#DIV/0!</v>
      </c>
      <c r="AT55" s="489" t="e">
        <f t="shared" si="26"/>
        <v>#DIV/0!</v>
      </c>
      <c r="AU55" s="490" t="e">
        <f t="shared" si="27"/>
        <v>#DIV/0!</v>
      </c>
      <c r="AV55" s="287">
        <f t="shared" si="17"/>
        <v>0</v>
      </c>
      <c r="AW55" s="11">
        <f t="shared" si="28"/>
        <v>0</v>
      </c>
      <c r="AX55" s="3"/>
      <c r="AY55" s="12" t="e">
        <f t="shared" si="31"/>
        <v>#DIV/0!</v>
      </c>
      <c r="AZ55" s="266"/>
      <c r="BA55" s="267"/>
      <c r="BB55" s="9" t="e">
        <f>(AV55+AV56+AH55+AH56-AZ55-2/3*AZ56)/((BA55*12+BA56*8))</f>
        <v>#DIV/0!</v>
      </c>
      <c r="BD55" s="266"/>
      <c r="BE55" s="561"/>
      <c r="BG55" s="339"/>
      <c r="BH55" s="414">
        <f>IF(AG55+AG56+AI55+AI56-AM55-2/3*AM56&lt;0,AG55+AG56+AI55+AI56-AM55-2/3*AM56,0)</f>
        <v>0</v>
      </c>
      <c r="BI55" s="414">
        <f>AG55+AI55-AM55</f>
        <v>0</v>
      </c>
      <c r="BJ55" s="547">
        <f>BI55+BI56</f>
        <v>0</v>
      </c>
      <c r="BK55" s="298">
        <f>IF(AV55+AV56+AH55+AH56-AZ55-2/3*AZ56&lt;0,AV55+AV56+AH55+AH56-AZ55-2/3*AZ56,0)</f>
        <v>0</v>
      </c>
      <c r="BL55" s="419"/>
    </row>
    <row r="56" spans="1:65" ht="13.5" thickBot="1" x14ac:dyDescent="0.25">
      <c r="A56" s="648"/>
      <c r="B56" s="624"/>
      <c r="C56" s="147" t="s">
        <v>11</v>
      </c>
      <c r="D56" s="369"/>
      <c r="E56" s="114"/>
      <c r="F56" s="84"/>
      <c r="G56" s="84"/>
      <c r="H56" s="84"/>
      <c r="I56" s="84"/>
      <c r="J56" s="84"/>
      <c r="K56" s="84"/>
      <c r="L56" s="84"/>
      <c r="M56" s="85"/>
      <c r="N56" s="84"/>
      <c r="O56" s="84"/>
      <c r="P56" s="73">
        <f t="shared" si="0"/>
        <v>0</v>
      </c>
      <c r="Q56" s="114"/>
      <c r="R56" s="383">
        <f t="shared" si="8"/>
        <v>0</v>
      </c>
      <c r="S56" s="478" t="str">
        <f>IF(D55+D56=0,"",(H55+H56+I55+I56)/(12*(D55+D56))*1000)</f>
        <v/>
      </c>
      <c r="T56" s="117" t="s">
        <v>18</v>
      </c>
      <c r="U56" s="91" t="s">
        <v>18</v>
      </c>
      <c r="V56" s="448" t="e">
        <f t="shared" si="9"/>
        <v>#DIV/0!</v>
      </c>
      <c r="W56" s="449" t="e">
        <f t="shared" si="29"/>
        <v>#DIV/0!</v>
      </c>
      <c r="X56" s="449" t="e">
        <f t="shared" si="30"/>
        <v>#DIV/0!</v>
      </c>
      <c r="Y56" s="452" t="e">
        <f t="shared" si="32"/>
        <v>#DIV/0!</v>
      </c>
      <c r="Z56" s="402">
        <v>0.05</v>
      </c>
      <c r="AA56" s="67"/>
      <c r="AB56" s="222" t="e">
        <f t="shared" si="19"/>
        <v>#DIV/0!</v>
      </c>
      <c r="AC56" s="223" t="e">
        <f>V56-Y56+1400</f>
        <v>#DIV/0!</v>
      </c>
      <c r="AD56" s="224" t="e">
        <f t="shared" si="14"/>
        <v>#DIV/0!</v>
      </c>
      <c r="AE56" s="535" t="e">
        <f>AA56*AB56*0.008</f>
        <v>#DIV/0!</v>
      </c>
      <c r="AF56" s="307"/>
      <c r="AG56" s="313"/>
      <c r="AH56" s="307"/>
      <c r="AI56" s="348"/>
      <c r="AJ56" s="514" t="e">
        <f t="shared" si="15"/>
        <v>#DIV/0!</v>
      </c>
      <c r="AK56" s="515" t="e">
        <f>AJ56/(8*AA56)*1000</f>
        <v>#DIV/0!</v>
      </c>
      <c r="AL56" s="516" t="e">
        <f t="shared" si="23"/>
        <v>#DIV/0!</v>
      </c>
      <c r="AM56" s="501">
        <f t="shared" si="2"/>
        <v>0</v>
      </c>
      <c r="AN56" s="517" t="e">
        <f>AF56+AH56-(AM56*AB56*0.008)</f>
        <v>#DIV/0!</v>
      </c>
      <c r="AO56" s="518" t="e">
        <f>AN56/(8*AM56)*1000</f>
        <v>#DIV/0!</v>
      </c>
      <c r="AP56" s="519" t="e">
        <f t="shared" si="24"/>
        <v>#DIV/0!</v>
      </c>
      <c r="AQ56" s="109"/>
      <c r="AR56" s="526" t="e">
        <f>AQ56/(8*AM56)*1000</f>
        <v>#DIV/0!</v>
      </c>
      <c r="AS56" s="526" t="e">
        <f t="shared" si="25"/>
        <v>#DIV/0!</v>
      </c>
      <c r="AT56" s="528" t="e">
        <f t="shared" si="26"/>
        <v>#DIV/0!</v>
      </c>
      <c r="AU56" s="529" t="e">
        <f t="shared" si="27"/>
        <v>#DIV/0!</v>
      </c>
      <c r="AV56" s="288">
        <f t="shared" si="17"/>
        <v>0</v>
      </c>
      <c r="AW56" s="52">
        <f t="shared" si="28"/>
        <v>0</v>
      </c>
      <c r="AX56" s="51"/>
      <c r="AY56" s="53" t="e">
        <f t="shared" si="31"/>
        <v>#DIV/0!</v>
      </c>
      <c r="AZ56" s="251"/>
      <c r="BA56" s="268"/>
      <c r="BB56" s="54"/>
      <c r="BD56" s="251">
        <f>AF56/2</f>
        <v>0</v>
      </c>
      <c r="BE56" s="558">
        <f>AG56/2</f>
        <v>0</v>
      </c>
      <c r="BG56" s="338"/>
      <c r="BH56" s="545"/>
      <c r="BI56" s="545">
        <f>AG56+AI56-2/3*AM56</f>
        <v>0</v>
      </c>
      <c r="BJ56" s="546"/>
      <c r="BK56" s="299"/>
      <c r="BL56" s="602"/>
    </row>
    <row r="57" spans="1:65" x14ac:dyDescent="0.2">
      <c r="A57" s="648"/>
      <c r="B57" s="626"/>
      <c r="C57" s="150" t="s">
        <v>10</v>
      </c>
      <c r="D57" s="370"/>
      <c r="E57" s="113"/>
      <c r="F57" s="83"/>
      <c r="G57" s="83"/>
      <c r="H57" s="83"/>
      <c r="I57" s="83"/>
      <c r="J57" s="83"/>
      <c r="K57" s="83"/>
      <c r="L57" s="83"/>
      <c r="M57" s="123"/>
      <c r="N57" s="83"/>
      <c r="O57" s="83"/>
      <c r="P57" s="72">
        <f t="shared" si="0"/>
        <v>0</v>
      </c>
      <c r="Q57" s="113"/>
      <c r="R57" s="382">
        <f t="shared" si="8"/>
        <v>0</v>
      </c>
      <c r="S57" s="106">
        <f>Q57+Q58</f>
        <v>0</v>
      </c>
      <c r="T57" s="163"/>
      <c r="U57" s="89">
        <f>S57-T57</f>
        <v>0</v>
      </c>
      <c r="V57" s="460" t="e">
        <f t="shared" si="9"/>
        <v>#DIV/0!</v>
      </c>
      <c r="W57" s="461" t="e">
        <f t="shared" si="29"/>
        <v>#DIV/0!</v>
      </c>
      <c r="X57" s="461" t="e">
        <f t="shared" si="30"/>
        <v>#DIV/0!</v>
      </c>
      <c r="Y57" s="462" t="e">
        <f t="shared" si="32"/>
        <v>#DIV/0!</v>
      </c>
      <c r="Z57" s="259">
        <v>7.0000000000000007E-2</v>
      </c>
      <c r="AA57" s="66"/>
      <c r="AB57" s="219" t="e">
        <f t="shared" si="19"/>
        <v>#DIV/0!</v>
      </c>
      <c r="AC57" s="220" t="e">
        <f>V57-Y57 +0.07*(F57+0.8*(G57+M57+N57))</f>
        <v>#DIV/0!</v>
      </c>
      <c r="AD57" s="221" t="e">
        <f t="shared" si="14"/>
        <v>#DIV/0!</v>
      </c>
      <c r="AE57" s="498" t="e">
        <f>AA57*AB57*0.012</f>
        <v>#DIV/0!</v>
      </c>
      <c r="AF57" s="306"/>
      <c r="AG57" s="324"/>
      <c r="AH57" s="306"/>
      <c r="AI57" s="347"/>
      <c r="AJ57" s="502" t="e">
        <f t="shared" si="15"/>
        <v>#DIV/0!</v>
      </c>
      <c r="AK57" s="503" t="e">
        <f>AJ57/(12*AA57)*1000</f>
        <v>#DIV/0!</v>
      </c>
      <c r="AL57" s="504" t="e">
        <f t="shared" si="23"/>
        <v>#DIV/0!</v>
      </c>
      <c r="AM57" s="505">
        <f t="shared" si="2"/>
        <v>0</v>
      </c>
      <c r="AN57" s="506" t="e">
        <f>AF57+AH57-(AM57*AB57*0.012)</f>
        <v>#DIV/0!</v>
      </c>
      <c r="AO57" s="484" t="e">
        <f>AN57/(12*AM57)*1000</f>
        <v>#DIV/0!</v>
      </c>
      <c r="AP57" s="487" t="e">
        <f t="shared" si="24"/>
        <v>#DIV/0!</v>
      </c>
      <c r="AQ57" s="99"/>
      <c r="AR57" s="491" t="e">
        <f>AQ57/(12*AM57)*1000</f>
        <v>#DIV/0!</v>
      </c>
      <c r="AS57" s="484" t="e">
        <f t="shared" si="25"/>
        <v>#DIV/0!</v>
      </c>
      <c r="AT57" s="489" t="e">
        <f t="shared" si="26"/>
        <v>#DIV/0!</v>
      </c>
      <c r="AU57" s="490" t="e">
        <f t="shared" si="27"/>
        <v>#DIV/0!</v>
      </c>
      <c r="AV57" s="287">
        <f t="shared" si="17"/>
        <v>0</v>
      </c>
      <c r="AW57" s="11">
        <f t="shared" si="28"/>
        <v>0</v>
      </c>
      <c r="AX57" s="3"/>
      <c r="AY57" s="12" t="e">
        <f t="shared" si="31"/>
        <v>#DIV/0!</v>
      </c>
      <c r="AZ57" s="266"/>
      <c r="BA57" s="267"/>
      <c r="BB57" s="9" t="e">
        <f>(AV57+AV58+AH57+AH58-AZ57-2/3*AZ58)/((BA57*12+BA58*8))</f>
        <v>#DIV/0!</v>
      </c>
      <c r="BD57" s="266"/>
      <c r="BE57" s="561"/>
      <c r="BG57" s="339"/>
      <c r="BH57" s="414">
        <f>IF(AG57+AG58+AI57+AI58-AM57-2/3*AM58&lt;0,AG57+AG58+AI57+AI58-AM57-2/3*AM58,0)</f>
        <v>0</v>
      </c>
      <c r="BI57" s="414">
        <f>AG57+AI57-AM57</f>
        <v>0</v>
      </c>
      <c r="BJ57" s="547">
        <f>BI57+BI58</f>
        <v>0</v>
      </c>
      <c r="BK57" s="298">
        <f>IF(AV57+AV58+AH57+AH58-AZ57-2/3*AZ58&lt;0,AV57+AV58+AH57+AH58-AZ57-2/3*AZ58,0)</f>
        <v>0</v>
      </c>
      <c r="BL57" s="421"/>
    </row>
    <row r="58" spans="1:65" ht="13.5" thickBot="1" x14ac:dyDescent="0.25">
      <c r="A58" s="648"/>
      <c r="B58" s="624"/>
      <c r="C58" s="147" t="s">
        <v>11</v>
      </c>
      <c r="D58" s="369"/>
      <c r="E58" s="114"/>
      <c r="F58" s="84"/>
      <c r="G58" s="84"/>
      <c r="H58" s="84"/>
      <c r="I58" s="84"/>
      <c r="J58" s="84"/>
      <c r="K58" s="84"/>
      <c r="L58" s="84"/>
      <c r="M58" s="85"/>
      <c r="N58" s="84"/>
      <c r="O58" s="84"/>
      <c r="P58" s="73">
        <f t="shared" si="0"/>
        <v>0</v>
      </c>
      <c r="Q58" s="114"/>
      <c r="R58" s="383">
        <f t="shared" si="8"/>
        <v>0</v>
      </c>
      <c r="S58" s="478" t="str">
        <f>IF(D57+D58=0,"",(H57+H58+I57+I58)/(12*(D57+D58))*1000)</f>
        <v/>
      </c>
      <c r="T58" s="117" t="s">
        <v>18</v>
      </c>
      <c r="U58" s="91" t="s">
        <v>18</v>
      </c>
      <c r="V58" s="448" t="e">
        <f t="shared" si="9"/>
        <v>#DIV/0!</v>
      </c>
      <c r="W58" s="449" t="e">
        <f t="shared" si="29"/>
        <v>#DIV/0!</v>
      </c>
      <c r="X58" s="449" t="e">
        <f t="shared" si="30"/>
        <v>#DIV/0!</v>
      </c>
      <c r="Y58" s="452" t="e">
        <f t="shared" si="32"/>
        <v>#DIV/0!</v>
      </c>
      <c r="Z58" s="402">
        <v>0.05</v>
      </c>
      <c r="AA58" s="67"/>
      <c r="AB58" s="222" t="e">
        <f t="shared" si="19"/>
        <v>#DIV/0!</v>
      </c>
      <c r="AC58" s="223" t="e">
        <f>V58-Y58+1400</f>
        <v>#DIV/0!</v>
      </c>
      <c r="AD58" s="224" t="e">
        <f t="shared" si="14"/>
        <v>#DIV/0!</v>
      </c>
      <c r="AE58" s="535" t="e">
        <f>AA58*AB58*0.008</f>
        <v>#DIV/0!</v>
      </c>
      <c r="AF58" s="307"/>
      <c r="AG58" s="313"/>
      <c r="AH58" s="307"/>
      <c r="AI58" s="348"/>
      <c r="AJ58" s="514" t="e">
        <f t="shared" si="15"/>
        <v>#DIV/0!</v>
      </c>
      <c r="AK58" s="515" t="e">
        <f>AJ58/(8*AA58)*1000</f>
        <v>#DIV/0!</v>
      </c>
      <c r="AL58" s="516" t="e">
        <f t="shared" si="23"/>
        <v>#DIV/0!</v>
      </c>
      <c r="AM58" s="501">
        <f t="shared" si="2"/>
        <v>0</v>
      </c>
      <c r="AN58" s="517" t="e">
        <f>AF58+AH58-(AM58*AB58*0.008)</f>
        <v>#DIV/0!</v>
      </c>
      <c r="AO58" s="518" t="e">
        <f>AN58/(8*AM58)*1000</f>
        <v>#DIV/0!</v>
      </c>
      <c r="AP58" s="519" t="e">
        <f t="shared" si="24"/>
        <v>#DIV/0!</v>
      </c>
      <c r="AQ58" s="109"/>
      <c r="AR58" s="526" t="e">
        <f>AQ58/(8*AM58)*1000</f>
        <v>#DIV/0!</v>
      </c>
      <c r="AS58" s="526" t="e">
        <f t="shared" si="25"/>
        <v>#DIV/0!</v>
      </c>
      <c r="AT58" s="528" t="e">
        <f t="shared" si="26"/>
        <v>#DIV/0!</v>
      </c>
      <c r="AU58" s="529" t="e">
        <f t="shared" si="27"/>
        <v>#DIV/0!</v>
      </c>
      <c r="AV58" s="288">
        <f t="shared" ref="AV58:AV107" si="33">AF58+AQ58</f>
        <v>0</v>
      </c>
      <c r="AW58" s="52">
        <f t="shared" si="28"/>
        <v>0</v>
      </c>
      <c r="AX58" s="51"/>
      <c r="AY58" s="53" t="e">
        <f t="shared" si="31"/>
        <v>#DIV/0!</v>
      </c>
      <c r="AZ58" s="251"/>
      <c r="BA58" s="268"/>
      <c r="BB58" s="54"/>
      <c r="BD58" s="251">
        <f>AF58/2</f>
        <v>0</v>
      </c>
      <c r="BE58" s="558">
        <f>AG58/2</f>
        <v>0</v>
      </c>
      <c r="BG58" s="338"/>
      <c r="BH58" s="545"/>
      <c r="BI58" s="545">
        <f>AG58+AI58-2/3*AM58</f>
        <v>0</v>
      </c>
      <c r="BJ58" s="546"/>
      <c r="BK58" s="299"/>
      <c r="BL58" s="619"/>
    </row>
    <row r="59" spans="1:65" x14ac:dyDescent="0.2">
      <c r="A59" s="648"/>
      <c r="B59" s="626"/>
      <c r="C59" s="150" t="s">
        <v>10</v>
      </c>
      <c r="D59" s="370"/>
      <c r="E59" s="113"/>
      <c r="F59" s="83"/>
      <c r="G59" s="83"/>
      <c r="H59" s="83"/>
      <c r="I59" s="83"/>
      <c r="J59" s="83"/>
      <c r="K59" s="83"/>
      <c r="L59" s="83"/>
      <c r="M59" s="123"/>
      <c r="N59" s="83"/>
      <c r="O59" s="83"/>
      <c r="P59" s="72">
        <f t="shared" si="0"/>
        <v>0</v>
      </c>
      <c r="Q59" s="113"/>
      <c r="R59" s="382">
        <f t="shared" si="8"/>
        <v>0</v>
      </c>
      <c r="S59" s="106">
        <f>Q59+Q60</f>
        <v>0</v>
      </c>
      <c r="T59" s="163"/>
      <c r="U59" s="89">
        <f>S59-T59</f>
        <v>0</v>
      </c>
      <c r="V59" s="460" t="e">
        <f t="shared" si="9"/>
        <v>#DIV/0!</v>
      </c>
      <c r="W59" s="461" t="e">
        <f t="shared" si="29"/>
        <v>#DIV/0!</v>
      </c>
      <c r="X59" s="461" t="e">
        <f t="shared" si="30"/>
        <v>#DIV/0!</v>
      </c>
      <c r="Y59" s="462" t="e">
        <f t="shared" si="32"/>
        <v>#DIV/0!</v>
      </c>
      <c r="Z59" s="259">
        <v>7.0000000000000007E-2</v>
      </c>
      <c r="AA59" s="66"/>
      <c r="AB59" s="219" t="e">
        <f t="shared" si="19"/>
        <v>#DIV/0!</v>
      </c>
      <c r="AC59" s="220" t="e">
        <f>V59-Y59 +0.07*(F59+0.8*(G59+M59+N59))</f>
        <v>#DIV/0!</v>
      </c>
      <c r="AD59" s="221" t="e">
        <f t="shared" si="14"/>
        <v>#DIV/0!</v>
      </c>
      <c r="AE59" s="498" t="e">
        <f>AA59*AB59*0.012</f>
        <v>#DIV/0!</v>
      </c>
      <c r="AF59" s="311"/>
      <c r="AG59" s="324"/>
      <c r="AH59" s="306"/>
      <c r="AI59" s="347"/>
      <c r="AJ59" s="502" t="e">
        <f t="shared" si="15"/>
        <v>#DIV/0!</v>
      </c>
      <c r="AK59" s="503" t="e">
        <f>AJ59/(12*AA59)*1000</f>
        <v>#DIV/0!</v>
      </c>
      <c r="AL59" s="504" t="e">
        <f t="shared" si="23"/>
        <v>#DIV/0!</v>
      </c>
      <c r="AM59" s="505">
        <f t="shared" si="2"/>
        <v>0</v>
      </c>
      <c r="AN59" s="506" t="e">
        <f>AF59+AH59-(AM59*AB59*0.012)</f>
        <v>#DIV/0!</v>
      </c>
      <c r="AO59" s="484" t="e">
        <f>AN59/(12*AM59)*1000</f>
        <v>#DIV/0!</v>
      </c>
      <c r="AP59" s="487" t="e">
        <f t="shared" si="24"/>
        <v>#DIV/0!</v>
      </c>
      <c r="AQ59" s="99"/>
      <c r="AR59" s="491" t="e">
        <f>AQ59/(12*AM59)*1000</f>
        <v>#DIV/0!</v>
      </c>
      <c r="AS59" s="484" t="e">
        <f t="shared" si="25"/>
        <v>#DIV/0!</v>
      </c>
      <c r="AT59" s="489" t="e">
        <f t="shared" si="26"/>
        <v>#DIV/0!</v>
      </c>
      <c r="AU59" s="490" t="e">
        <f t="shared" si="27"/>
        <v>#DIV/0!</v>
      </c>
      <c r="AV59" s="287">
        <f t="shared" si="33"/>
        <v>0</v>
      </c>
      <c r="AW59" s="11">
        <f t="shared" si="28"/>
        <v>0</v>
      </c>
      <c r="AX59" s="3"/>
      <c r="AY59" s="12" t="e">
        <f t="shared" si="31"/>
        <v>#DIV/0!</v>
      </c>
      <c r="AZ59" s="266"/>
      <c r="BA59" s="267"/>
      <c r="BB59" s="9" t="e">
        <f>(AV59+AV60+AH59+AH60-AZ59-2/3*AZ60)/((BA59*12+BA60*8))</f>
        <v>#DIV/0!</v>
      </c>
      <c r="BD59" s="266"/>
      <c r="BE59" s="561"/>
      <c r="BG59" s="339"/>
      <c r="BH59" s="414">
        <f>IF(AG59+AG60+AI59+AI60-AM59-2/3*AM60&lt;0,AG59+AG60+AI59+AI60-AM59-2/3*AM60,0)</f>
        <v>0</v>
      </c>
      <c r="BI59" s="414">
        <f>AG59+AI59-AM59</f>
        <v>0</v>
      </c>
      <c r="BJ59" s="547">
        <f>BI59+BI60</f>
        <v>0</v>
      </c>
      <c r="BK59" s="298">
        <f>IF(AV59+AV60+AH59+AH60-AZ59-2/3*AZ60&lt;0,AV59+AV60+AH59+AH60-AZ59-2/3*AZ60,0)</f>
        <v>0</v>
      </c>
      <c r="BL59" s="420"/>
    </row>
    <row r="60" spans="1:65" ht="13.5" thickBot="1" x14ac:dyDescent="0.25">
      <c r="A60" s="648"/>
      <c r="B60" s="624"/>
      <c r="C60" s="147" t="s">
        <v>11</v>
      </c>
      <c r="D60" s="369"/>
      <c r="E60" s="114"/>
      <c r="F60" s="84"/>
      <c r="G60" s="84"/>
      <c r="H60" s="84"/>
      <c r="I60" s="84"/>
      <c r="J60" s="84"/>
      <c r="K60" s="84"/>
      <c r="L60" s="84"/>
      <c r="M60" s="85"/>
      <c r="N60" s="84"/>
      <c r="O60" s="84"/>
      <c r="P60" s="73">
        <f t="shared" si="0"/>
        <v>0</v>
      </c>
      <c r="Q60" s="114"/>
      <c r="R60" s="383">
        <f t="shared" si="8"/>
        <v>0</v>
      </c>
      <c r="S60" s="478" t="str">
        <f>IF(D59+D60=0,"",(H59+H60+I59+I60)/(12*(D59+D60))*1000)</f>
        <v/>
      </c>
      <c r="T60" s="117" t="s">
        <v>18</v>
      </c>
      <c r="U60" s="91" t="s">
        <v>18</v>
      </c>
      <c r="V60" s="448" t="e">
        <f t="shared" si="9"/>
        <v>#DIV/0!</v>
      </c>
      <c r="W60" s="449" t="e">
        <f t="shared" si="29"/>
        <v>#DIV/0!</v>
      </c>
      <c r="X60" s="449" t="e">
        <f t="shared" si="30"/>
        <v>#DIV/0!</v>
      </c>
      <c r="Y60" s="452" t="e">
        <f t="shared" si="32"/>
        <v>#DIV/0!</v>
      </c>
      <c r="Z60" s="402">
        <v>0.05</v>
      </c>
      <c r="AA60" s="232"/>
      <c r="AB60" s="222" t="e">
        <f t="shared" si="19"/>
        <v>#DIV/0!</v>
      </c>
      <c r="AC60" s="223" t="e">
        <f>V60-Y60+1400</f>
        <v>#DIV/0!</v>
      </c>
      <c r="AD60" s="224" t="e">
        <f t="shared" si="14"/>
        <v>#DIV/0!</v>
      </c>
      <c r="AE60" s="535" t="e">
        <f>AA60*AB60*0.008</f>
        <v>#DIV/0!</v>
      </c>
      <c r="AF60" s="357"/>
      <c r="AG60" s="358"/>
      <c r="AH60" s="307"/>
      <c r="AI60" s="348"/>
      <c r="AJ60" s="514" t="e">
        <f t="shared" si="15"/>
        <v>#DIV/0!</v>
      </c>
      <c r="AK60" s="515" t="e">
        <f>AJ60/(8*AA60)*1000</f>
        <v>#DIV/0!</v>
      </c>
      <c r="AL60" s="516" t="e">
        <f t="shared" si="23"/>
        <v>#DIV/0!</v>
      </c>
      <c r="AM60" s="501">
        <f t="shared" si="2"/>
        <v>0</v>
      </c>
      <c r="AN60" s="517" t="e">
        <f>AF60+AH60-(AM60*AB60*0.008)</f>
        <v>#DIV/0!</v>
      </c>
      <c r="AO60" s="518" t="e">
        <f>AN60/(8*AM60)*1000</f>
        <v>#DIV/0!</v>
      </c>
      <c r="AP60" s="519" t="e">
        <f t="shared" si="24"/>
        <v>#DIV/0!</v>
      </c>
      <c r="AQ60" s="109"/>
      <c r="AR60" s="526" t="e">
        <f>AQ60/(8*AM60)*1000</f>
        <v>#DIV/0!</v>
      </c>
      <c r="AS60" s="526" t="e">
        <f t="shared" si="25"/>
        <v>#DIV/0!</v>
      </c>
      <c r="AT60" s="528" t="e">
        <f t="shared" si="26"/>
        <v>#DIV/0!</v>
      </c>
      <c r="AU60" s="529" t="e">
        <f t="shared" si="27"/>
        <v>#DIV/0!</v>
      </c>
      <c r="AV60" s="288">
        <f>AF60+AQ60</f>
        <v>0</v>
      </c>
      <c r="AW60" s="52">
        <f t="shared" si="28"/>
        <v>0</v>
      </c>
      <c r="AX60" s="51"/>
      <c r="AY60" s="53" t="e">
        <f t="shared" si="31"/>
        <v>#DIV/0!</v>
      </c>
      <c r="AZ60" s="251"/>
      <c r="BA60" s="268"/>
      <c r="BB60" s="54"/>
      <c r="BD60" s="251">
        <f>AF60/2</f>
        <v>0</v>
      </c>
      <c r="BE60" s="558">
        <f>AG60/2</f>
        <v>0</v>
      </c>
      <c r="BG60" s="338"/>
      <c r="BH60" s="545"/>
      <c r="BI60" s="545">
        <f>AG60+AI60-2/3*AM60</f>
        <v>0</v>
      </c>
      <c r="BJ60" s="546"/>
      <c r="BK60" s="299"/>
      <c r="BL60" s="602"/>
    </row>
    <row r="61" spans="1:65" x14ac:dyDescent="0.2">
      <c r="A61" s="648"/>
      <c r="B61" s="634"/>
      <c r="C61" s="150" t="s">
        <v>10</v>
      </c>
      <c r="D61" s="370"/>
      <c r="E61" s="113"/>
      <c r="F61" s="83"/>
      <c r="G61" s="83"/>
      <c r="H61" s="83"/>
      <c r="I61" s="83"/>
      <c r="J61" s="83"/>
      <c r="K61" s="83"/>
      <c r="L61" s="83"/>
      <c r="M61" s="123"/>
      <c r="N61" s="83"/>
      <c r="O61" s="83"/>
      <c r="P61" s="72">
        <f t="shared" si="0"/>
        <v>0</v>
      </c>
      <c r="Q61" s="113"/>
      <c r="R61" s="382">
        <f t="shared" si="8"/>
        <v>0</v>
      </c>
      <c r="S61" s="106">
        <f>Q61+Q62</f>
        <v>0</v>
      </c>
      <c r="T61" s="163"/>
      <c r="U61" s="89">
        <f>S61-T61</f>
        <v>0</v>
      </c>
      <c r="V61" s="460" t="e">
        <f t="shared" si="9"/>
        <v>#DIV/0!</v>
      </c>
      <c r="W61" s="461" t="e">
        <f t="shared" si="29"/>
        <v>#DIV/0!</v>
      </c>
      <c r="X61" s="461" t="e">
        <f t="shared" si="30"/>
        <v>#DIV/0!</v>
      </c>
      <c r="Y61" s="462" t="e">
        <f t="shared" si="32"/>
        <v>#DIV/0!</v>
      </c>
      <c r="Z61" s="259">
        <v>7.0000000000000007E-2</v>
      </c>
      <c r="AA61" s="231"/>
      <c r="AB61" s="219" t="e">
        <f t="shared" si="19"/>
        <v>#DIV/0!</v>
      </c>
      <c r="AC61" s="220" t="e">
        <f>V61-Y61 +0.07*(F61+0.8*(G61+M61+N61))</f>
        <v>#DIV/0!</v>
      </c>
      <c r="AD61" s="221" t="e">
        <f t="shared" si="14"/>
        <v>#DIV/0!</v>
      </c>
      <c r="AE61" s="498" t="e">
        <f>AA61*AB61*0.012</f>
        <v>#DIV/0!</v>
      </c>
      <c r="AF61" s="306"/>
      <c r="AG61" s="324"/>
      <c r="AH61" s="318"/>
      <c r="AI61" s="350"/>
      <c r="AJ61" s="502" t="e">
        <f t="shared" si="15"/>
        <v>#DIV/0!</v>
      </c>
      <c r="AK61" s="503" t="e">
        <f>AJ61/(12*AA61)*1000</f>
        <v>#DIV/0!</v>
      </c>
      <c r="AL61" s="504" t="e">
        <f t="shared" si="23"/>
        <v>#DIV/0!</v>
      </c>
      <c r="AM61" s="505">
        <f t="shared" si="2"/>
        <v>0</v>
      </c>
      <c r="AN61" s="506" t="e">
        <f>AF61+AH61-(AM61*AB61*0.012)</f>
        <v>#DIV/0!</v>
      </c>
      <c r="AO61" s="484" t="e">
        <f>AN61/(12*AM61)*1000</f>
        <v>#DIV/0!</v>
      </c>
      <c r="AP61" s="487" t="e">
        <f t="shared" si="24"/>
        <v>#DIV/0!</v>
      </c>
      <c r="AQ61" s="99"/>
      <c r="AR61" s="491" t="e">
        <f>AQ61/(12*AM61)*1000</f>
        <v>#DIV/0!</v>
      </c>
      <c r="AS61" s="484" t="e">
        <f t="shared" si="25"/>
        <v>#DIV/0!</v>
      </c>
      <c r="AT61" s="489" t="e">
        <f t="shared" si="26"/>
        <v>#DIV/0!</v>
      </c>
      <c r="AU61" s="490" t="e">
        <f t="shared" si="27"/>
        <v>#DIV/0!</v>
      </c>
      <c r="AV61" s="287">
        <f t="shared" si="33"/>
        <v>0</v>
      </c>
      <c r="AW61" s="11">
        <f t="shared" si="28"/>
        <v>0</v>
      </c>
      <c r="AX61" s="3"/>
      <c r="AY61" s="12" t="e">
        <f t="shared" si="31"/>
        <v>#DIV/0!</v>
      </c>
      <c r="AZ61" s="266"/>
      <c r="BA61" s="154"/>
      <c r="BB61" s="9" t="e">
        <f>(AV61+AV62+AH61+AH62-AZ61-2/3*AZ62)/((BA61*12+BA62*8))</f>
        <v>#DIV/0!</v>
      </c>
      <c r="BD61" s="266"/>
      <c r="BE61" s="561"/>
      <c r="BG61" s="339"/>
      <c r="BH61" s="414">
        <f>IF(AG61+AG62+AI61+AI62-AM61-2/3*AM62&lt;0,AG61+AG62+AI61+AI62-AM61-2/3*AM62,0)</f>
        <v>0</v>
      </c>
      <c r="BI61" s="414">
        <f>AG61+AI61-AM61</f>
        <v>0</v>
      </c>
      <c r="BJ61" s="547">
        <f>BI61+BI62</f>
        <v>0</v>
      </c>
      <c r="BK61" s="298">
        <f>IF(AV61+AV62+AH61+AH62-AZ61-2/3*AZ62&lt;0,AV61+AV62+AH61+AH62-AZ61-2/3*AZ62,0)</f>
        <v>0</v>
      </c>
      <c r="BL61" s="303"/>
    </row>
    <row r="62" spans="1:65" ht="13.5" thickBot="1" x14ac:dyDescent="0.25">
      <c r="A62" s="648"/>
      <c r="B62" s="630"/>
      <c r="C62" s="147" t="s">
        <v>11</v>
      </c>
      <c r="D62" s="369"/>
      <c r="E62" s="114"/>
      <c r="F62" s="84"/>
      <c r="G62" s="84"/>
      <c r="H62" s="84"/>
      <c r="I62" s="84"/>
      <c r="J62" s="84"/>
      <c r="K62" s="84"/>
      <c r="L62" s="84"/>
      <c r="M62" s="85"/>
      <c r="N62" s="84"/>
      <c r="O62" s="84"/>
      <c r="P62" s="73">
        <f t="shared" si="0"/>
        <v>0</v>
      </c>
      <c r="Q62" s="114"/>
      <c r="R62" s="383">
        <f t="shared" si="8"/>
        <v>0</v>
      </c>
      <c r="S62" s="478" t="str">
        <f>IF(D61+D62=0,"",(H61+H62+I61+I62)/(12*(D61+D62))*1000)</f>
        <v/>
      </c>
      <c r="T62" s="117" t="s">
        <v>18</v>
      </c>
      <c r="U62" s="91" t="s">
        <v>18</v>
      </c>
      <c r="V62" s="448" t="e">
        <f t="shared" si="9"/>
        <v>#DIV/0!</v>
      </c>
      <c r="W62" s="449" t="e">
        <f t="shared" si="29"/>
        <v>#DIV/0!</v>
      </c>
      <c r="X62" s="449" t="e">
        <f t="shared" si="30"/>
        <v>#DIV/0!</v>
      </c>
      <c r="Y62" s="452" t="e">
        <f t="shared" si="32"/>
        <v>#DIV/0!</v>
      </c>
      <c r="Z62" s="402">
        <v>0.05</v>
      </c>
      <c r="AA62" s="67"/>
      <c r="AB62" s="222" t="e">
        <f t="shared" si="19"/>
        <v>#DIV/0!</v>
      </c>
      <c r="AC62" s="223" t="e">
        <f>V62-Y62+1400</f>
        <v>#DIV/0!</v>
      </c>
      <c r="AD62" s="224" t="e">
        <f t="shared" si="14"/>
        <v>#DIV/0!</v>
      </c>
      <c r="AE62" s="536" t="e">
        <f>AA62*AB62*0.008</f>
        <v>#DIV/0!</v>
      </c>
      <c r="AF62" s="312"/>
      <c r="AG62" s="314"/>
      <c r="AH62" s="312"/>
      <c r="AI62" s="351"/>
      <c r="AJ62" s="514" t="e">
        <f t="shared" si="15"/>
        <v>#DIV/0!</v>
      </c>
      <c r="AK62" s="515" t="e">
        <f>AJ62/(8*AA62)*1000</f>
        <v>#DIV/0!</v>
      </c>
      <c r="AL62" s="516" t="e">
        <f t="shared" si="23"/>
        <v>#DIV/0!</v>
      </c>
      <c r="AM62" s="501">
        <f t="shared" si="2"/>
        <v>0</v>
      </c>
      <c r="AN62" s="517" t="e">
        <f>AF62+AH62-(AM62*AB62*0.008)</f>
        <v>#DIV/0!</v>
      </c>
      <c r="AO62" s="518" t="e">
        <f>AN62/(8*AM62)*1000</f>
        <v>#DIV/0!</v>
      </c>
      <c r="AP62" s="519" t="e">
        <f t="shared" si="24"/>
        <v>#DIV/0!</v>
      </c>
      <c r="AQ62" s="109"/>
      <c r="AR62" s="526" t="e">
        <f>AQ62/(8*AM62)*1000</f>
        <v>#DIV/0!</v>
      </c>
      <c r="AS62" s="526" t="e">
        <f t="shared" si="25"/>
        <v>#DIV/0!</v>
      </c>
      <c r="AT62" s="528" t="e">
        <f t="shared" si="26"/>
        <v>#DIV/0!</v>
      </c>
      <c r="AU62" s="529" t="e">
        <f t="shared" si="27"/>
        <v>#DIV/0!</v>
      </c>
      <c r="AV62" s="288">
        <f>AF62+AQ62</f>
        <v>0</v>
      </c>
      <c r="AW62" s="52">
        <f t="shared" si="28"/>
        <v>0</v>
      </c>
      <c r="AX62" s="51"/>
      <c r="AY62" s="53" t="e">
        <f t="shared" si="31"/>
        <v>#DIV/0!</v>
      </c>
      <c r="AZ62" s="251"/>
      <c r="BA62" s="240"/>
      <c r="BB62" s="54"/>
      <c r="BD62" s="251">
        <f>AF62/2</f>
        <v>0</v>
      </c>
      <c r="BE62" s="558">
        <f>AG62/2</f>
        <v>0</v>
      </c>
      <c r="BG62" s="338"/>
      <c r="BH62" s="545"/>
      <c r="BI62" s="545">
        <f>AG62+AI62-2/3*AM62</f>
        <v>0</v>
      </c>
      <c r="BJ62" s="548"/>
      <c r="BK62" s="300"/>
      <c r="BL62" s="602"/>
    </row>
    <row r="63" spans="1:65" x14ac:dyDescent="0.2">
      <c r="A63" s="648"/>
      <c r="B63" s="627"/>
      <c r="C63" s="150" t="s">
        <v>10</v>
      </c>
      <c r="D63" s="370"/>
      <c r="E63" s="113"/>
      <c r="F63" s="83"/>
      <c r="G63" s="83"/>
      <c r="H63" s="83"/>
      <c r="I63" s="83"/>
      <c r="J63" s="83"/>
      <c r="K63" s="83"/>
      <c r="L63" s="83"/>
      <c r="M63" s="123"/>
      <c r="N63" s="83"/>
      <c r="O63" s="83"/>
      <c r="P63" s="72">
        <f t="shared" si="0"/>
        <v>0</v>
      </c>
      <c r="Q63" s="113"/>
      <c r="R63" s="382">
        <f t="shared" si="8"/>
        <v>0</v>
      </c>
      <c r="S63" s="106">
        <f>Q63+Q64</f>
        <v>0</v>
      </c>
      <c r="T63" s="165"/>
      <c r="U63" s="89">
        <f>S63-T63</f>
        <v>0</v>
      </c>
      <c r="V63" s="460" t="e">
        <f t="shared" si="9"/>
        <v>#DIV/0!</v>
      </c>
      <c r="W63" s="461" t="e">
        <f t="shared" si="29"/>
        <v>#DIV/0!</v>
      </c>
      <c r="X63" s="461" t="e">
        <f t="shared" si="30"/>
        <v>#DIV/0!</v>
      </c>
      <c r="Y63" s="462" t="e">
        <f t="shared" si="32"/>
        <v>#DIV/0!</v>
      </c>
      <c r="Z63" s="259">
        <v>7.0000000000000007E-2</v>
      </c>
      <c r="AA63" s="66"/>
      <c r="AB63" s="219" t="e">
        <f t="shared" si="19"/>
        <v>#DIV/0!</v>
      </c>
      <c r="AC63" s="220" t="e">
        <f>V63-Y63 +0.07*(F63+0.8*(G63+M63+N63))</f>
        <v>#DIV/0!</v>
      </c>
      <c r="AD63" s="221" t="e">
        <f t="shared" si="14"/>
        <v>#DIV/0!</v>
      </c>
      <c r="AE63" s="499" t="e">
        <f>AA63*AB63*0.012</f>
        <v>#DIV/0!</v>
      </c>
      <c r="AF63" s="311"/>
      <c r="AG63" s="323"/>
      <c r="AH63" s="311"/>
      <c r="AI63" s="428"/>
      <c r="AJ63" s="502" t="e">
        <f t="shared" si="15"/>
        <v>#DIV/0!</v>
      </c>
      <c r="AK63" s="503" t="e">
        <f>AJ63/(12*AA63)*1000</f>
        <v>#DIV/0!</v>
      </c>
      <c r="AL63" s="504" t="e">
        <f t="shared" si="23"/>
        <v>#DIV/0!</v>
      </c>
      <c r="AM63" s="505">
        <f t="shared" si="2"/>
        <v>0</v>
      </c>
      <c r="AN63" s="506" t="e">
        <f>AF63+AH63-(AM63*AB63*0.012)</f>
        <v>#DIV/0!</v>
      </c>
      <c r="AO63" s="484" t="e">
        <f>AN63/(12*AM63)*1000</f>
        <v>#DIV/0!</v>
      </c>
      <c r="AP63" s="487" t="e">
        <f t="shared" si="24"/>
        <v>#DIV/0!</v>
      </c>
      <c r="AQ63" s="99"/>
      <c r="AR63" s="491" t="e">
        <f>AQ63/(12*AM63)*1000</f>
        <v>#DIV/0!</v>
      </c>
      <c r="AS63" s="484" t="e">
        <f t="shared" si="25"/>
        <v>#DIV/0!</v>
      </c>
      <c r="AT63" s="489" t="e">
        <f t="shared" si="26"/>
        <v>#DIV/0!</v>
      </c>
      <c r="AU63" s="490" t="e">
        <f t="shared" si="27"/>
        <v>#DIV/0!</v>
      </c>
      <c r="AV63" s="287">
        <f t="shared" si="33"/>
        <v>0</v>
      </c>
      <c r="AW63" s="11">
        <f t="shared" si="28"/>
        <v>0</v>
      </c>
      <c r="AX63" s="3"/>
      <c r="AY63" s="12" t="e">
        <f t="shared" si="31"/>
        <v>#DIV/0!</v>
      </c>
      <c r="AZ63" s="266"/>
      <c r="BA63" s="154"/>
      <c r="BB63" s="9" t="e">
        <f>(AV63+AV64+AH63+AH64-AZ63-2/3*AZ64)/((BA63*12+BA64*8))</f>
        <v>#DIV/0!</v>
      </c>
      <c r="BD63" s="266"/>
      <c r="BE63" s="561"/>
      <c r="BG63" s="339"/>
      <c r="BH63" s="414">
        <f>IF(AG63+AG64+AI63+AI64-AM63-2/3*AM64&lt;0,AG63+AG64+AI63+AI64-AM63-2/3*AM64,0)</f>
        <v>0</v>
      </c>
      <c r="BI63" s="414">
        <f>AG63+AI63-AM63</f>
        <v>0</v>
      </c>
      <c r="BJ63" s="549">
        <f>BI63+BI64</f>
        <v>0</v>
      </c>
      <c r="BK63" s="301">
        <f>IF(AV63+AV64+AH63+AH64-AZ63-2/3*AZ64&lt;0,AV63+AV64+AH63+AH64-AZ63-2/3*AZ64,0)</f>
        <v>0</v>
      </c>
      <c r="BL63" s="620"/>
      <c r="BM63" s="423"/>
    </row>
    <row r="64" spans="1:65" ht="13.5" thickBot="1" x14ac:dyDescent="0.25">
      <c r="A64" s="648"/>
      <c r="B64" s="628"/>
      <c r="C64" s="147" t="s">
        <v>11</v>
      </c>
      <c r="D64" s="369"/>
      <c r="E64" s="114"/>
      <c r="F64" s="84"/>
      <c r="G64" s="84"/>
      <c r="H64" s="84"/>
      <c r="I64" s="84"/>
      <c r="J64" s="84"/>
      <c r="K64" s="84"/>
      <c r="L64" s="84"/>
      <c r="M64" s="85"/>
      <c r="N64" s="84"/>
      <c r="O64" s="84"/>
      <c r="P64" s="73">
        <f t="shared" si="0"/>
        <v>0</v>
      </c>
      <c r="Q64" s="114"/>
      <c r="R64" s="383">
        <f t="shared" si="8"/>
        <v>0</v>
      </c>
      <c r="S64" s="478" t="str">
        <f>IF(D63+D64=0,"",(H63+H64+I63+I64)/(12*(D63+D64))*1000)</f>
        <v/>
      </c>
      <c r="T64" s="610" t="s">
        <v>18</v>
      </c>
      <c r="U64" s="91" t="s">
        <v>18</v>
      </c>
      <c r="V64" s="448" t="e">
        <f t="shared" si="9"/>
        <v>#DIV/0!</v>
      </c>
      <c r="W64" s="449" t="e">
        <f t="shared" si="29"/>
        <v>#DIV/0!</v>
      </c>
      <c r="X64" s="449" t="e">
        <f t="shared" si="30"/>
        <v>#DIV/0!</v>
      </c>
      <c r="Y64" s="452" t="e">
        <f t="shared" si="32"/>
        <v>#DIV/0!</v>
      </c>
      <c r="Z64" s="402">
        <v>0.05</v>
      </c>
      <c r="AA64" s="67"/>
      <c r="AB64" s="222" t="e">
        <f t="shared" si="19"/>
        <v>#DIV/0!</v>
      </c>
      <c r="AC64" s="223" t="e">
        <f>V64-Y64+1400</f>
        <v>#DIV/0!</v>
      </c>
      <c r="AD64" s="224" t="e">
        <f t="shared" si="14"/>
        <v>#DIV/0!</v>
      </c>
      <c r="AE64" s="535" t="e">
        <f>AA64*AB64*0.008</f>
        <v>#DIV/0!</v>
      </c>
      <c r="AF64" s="307"/>
      <c r="AG64" s="313"/>
      <c r="AH64" s="307"/>
      <c r="AI64" s="348"/>
      <c r="AJ64" s="514" t="e">
        <f t="shared" si="15"/>
        <v>#DIV/0!</v>
      </c>
      <c r="AK64" s="515" t="e">
        <f>AJ64/(8*AA64)*1000</f>
        <v>#DIV/0!</v>
      </c>
      <c r="AL64" s="516" t="e">
        <f t="shared" si="23"/>
        <v>#DIV/0!</v>
      </c>
      <c r="AM64" s="501">
        <f t="shared" si="2"/>
        <v>0</v>
      </c>
      <c r="AN64" s="517" t="e">
        <f>AF64+AH64-(AM64*AB64*0.008)</f>
        <v>#DIV/0!</v>
      </c>
      <c r="AO64" s="518" t="e">
        <f>AN64/(8*AM64)*1000</f>
        <v>#DIV/0!</v>
      </c>
      <c r="AP64" s="519" t="e">
        <f t="shared" si="24"/>
        <v>#DIV/0!</v>
      </c>
      <c r="AQ64" s="109"/>
      <c r="AR64" s="526" t="e">
        <f>AQ64/(8*AM64)*1000</f>
        <v>#DIV/0!</v>
      </c>
      <c r="AS64" s="526" t="e">
        <f t="shared" si="25"/>
        <v>#DIV/0!</v>
      </c>
      <c r="AT64" s="528" t="e">
        <f t="shared" si="26"/>
        <v>#DIV/0!</v>
      </c>
      <c r="AU64" s="529" t="e">
        <f t="shared" si="27"/>
        <v>#DIV/0!</v>
      </c>
      <c r="AV64" s="288">
        <f t="shared" si="33"/>
        <v>0</v>
      </c>
      <c r="AW64" s="52">
        <f t="shared" si="28"/>
        <v>0</v>
      </c>
      <c r="AX64" s="51"/>
      <c r="AY64" s="53" t="e">
        <f t="shared" si="31"/>
        <v>#DIV/0!</v>
      </c>
      <c r="AZ64" s="251"/>
      <c r="BA64" s="240"/>
      <c r="BB64" s="54"/>
      <c r="BD64" s="251">
        <f>AF64/2</f>
        <v>0</v>
      </c>
      <c r="BE64" s="558">
        <f>AG64/2</f>
        <v>0</v>
      </c>
      <c r="BG64" s="338"/>
      <c r="BH64" s="545"/>
      <c r="BI64" s="545">
        <f>AG64+AI64-2/3*AM64</f>
        <v>0</v>
      </c>
      <c r="BJ64" s="546"/>
      <c r="BK64" s="299"/>
      <c r="BL64" s="602"/>
    </row>
    <row r="65" spans="1:64" x14ac:dyDescent="0.2">
      <c r="A65" s="648"/>
      <c r="B65" s="625"/>
      <c r="C65" s="146" t="s">
        <v>10</v>
      </c>
      <c r="D65" s="570"/>
      <c r="E65" s="511"/>
      <c r="F65" s="571"/>
      <c r="G65" s="571"/>
      <c r="H65" s="571"/>
      <c r="I65" s="571"/>
      <c r="J65" s="571"/>
      <c r="K65" s="571"/>
      <c r="L65" s="571"/>
      <c r="M65" s="128"/>
      <c r="N65" s="571"/>
      <c r="O65" s="571"/>
      <c r="P65" s="74">
        <f t="shared" si="0"/>
        <v>0</v>
      </c>
      <c r="Q65" s="511"/>
      <c r="R65" s="384">
        <f t="shared" si="8"/>
        <v>0</v>
      </c>
      <c r="S65" s="604">
        <f>Q65+Q66</f>
        <v>0</v>
      </c>
      <c r="T65" s="605"/>
      <c r="U65" s="90">
        <f>S65-T65</f>
        <v>0</v>
      </c>
      <c r="V65" s="450" t="e">
        <f t="shared" si="9"/>
        <v>#DIV/0!</v>
      </c>
      <c r="W65" s="451" t="e">
        <f t="shared" si="29"/>
        <v>#DIV/0!</v>
      </c>
      <c r="X65" s="451" t="e">
        <f t="shared" si="30"/>
        <v>#DIV/0!</v>
      </c>
      <c r="Y65" s="453" t="e">
        <f t="shared" si="32"/>
        <v>#DIV/0!</v>
      </c>
      <c r="Z65" s="606">
        <v>7.0000000000000007E-2</v>
      </c>
      <c r="AA65" s="574"/>
      <c r="AB65" s="575" t="e">
        <f t="shared" si="19"/>
        <v>#DIV/0!</v>
      </c>
      <c r="AC65" s="576" t="e">
        <f>V65-Y65 +0.07*(F65+0.8*(G65+M65+N65))</f>
        <v>#DIV/0!</v>
      </c>
      <c r="AD65" s="577" t="e">
        <f t="shared" si="14"/>
        <v>#DIV/0!</v>
      </c>
      <c r="AE65" s="607" t="e">
        <f>AA65*AB65*0.012</f>
        <v>#DIV/0!</v>
      </c>
      <c r="AF65" s="579"/>
      <c r="AG65" s="322"/>
      <c r="AH65" s="579"/>
      <c r="AI65" s="580"/>
      <c r="AJ65" s="581" t="e">
        <f t="shared" si="15"/>
        <v>#DIV/0!</v>
      </c>
      <c r="AK65" s="503" t="e">
        <f>AJ65/(12*AA65)*1000</f>
        <v>#DIV/0!</v>
      </c>
      <c r="AL65" s="582" t="e">
        <f t="shared" ref="AL65:AL96" si="34">AK65/Y65</f>
        <v>#DIV/0!</v>
      </c>
      <c r="AM65" s="583">
        <f t="shared" ref="AM65:AM128" si="35">AA65</f>
        <v>0</v>
      </c>
      <c r="AN65" s="584" t="e">
        <f>AF65+AH65-(AM65*AB65*0.012)</f>
        <v>#DIV/0!</v>
      </c>
      <c r="AO65" s="585" t="e">
        <f>AN65/(12*AM65)*1000</f>
        <v>#DIV/0!</v>
      </c>
      <c r="AP65" s="608" t="e">
        <f t="shared" ref="AP65:AP96" si="36">AO65/Y65</f>
        <v>#DIV/0!</v>
      </c>
      <c r="AQ65" s="587"/>
      <c r="AR65" s="588" t="e">
        <f>AQ65/(12*AM65)*1000</f>
        <v>#DIV/0!</v>
      </c>
      <c r="AS65" s="585" t="e">
        <f t="shared" ref="AS65:AS96" si="37">Y65+AO65+AR65</f>
        <v>#DIV/0!</v>
      </c>
      <c r="AT65" s="589" t="e">
        <f t="shared" ref="AT65:AT96" si="38">(AO65+AR65)/Y65</f>
        <v>#DIV/0!</v>
      </c>
      <c r="AU65" s="590" t="e">
        <f t="shared" ref="AU65:AU96" si="39">AS65/Y65</f>
        <v>#DIV/0!</v>
      </c>
      <c r="AV65" s="591">
        <f t="shared" si="33"/>
        <v>0</v>
      </c>
      <c r="AW65" s="56">
        <f t="shared" ref="AW65:AW96" si="40">H65+I65</f>
        <v>0</v>
      </c>
      <c r="AX65" s="609"/>
      <c r="AY65" s="57" t="e">
        <f t="shared" si="31"/>
        <v>#DIV/0!</v>
      </c>
      <c r="AZ65" s="603"/>
      <c r="BA65" s="128"/>
      <c r="BB65" s="203" t="e">
        <f>(AV65+AV66+AH65+AH66-AZ65-2/3*AZ66)/((BA65*12+BA66*8))</f>
        <v>#DIV/0!</v>
      </c>
      <c r="BD65" s="603"/>
      <c r="BE65" s="555"/>
      <c r="BG65" s="337"/>
      <c r="BH65" s="543">
        <f>IF(AG65+AG66+AI65+AI66-AM65-2/3*AM66&lt;0,AG65+AG66+AI65+AI66-AM65-2/3*AM66,0)</f>
        <v>0</v>
      </c>
      <c r="BI65" s="543">
        <f>AG65+AI65-AM65</f>
        <v>0</v>
      </c>
      <c r="BJ65" s="544">
        <f>BI65+BI66</f>
        <v>0</v>
      </c>
      <c r="BK65" s="334">
        <f>IF(AV65+AV66+AH65+AH66-AZ65-2/3*AZ66&lt;0,AV65+AV66+AH65+AH66-AZ65-2/3*AZ66,0)</f>
        <v>0</v>
      </c>
      <c r="BL65" s="421"/>
    </row>
    <row r="66" spans="1:64" ht="13.5" thickBot="1" x14ac:dyDescent="0.25">
      <c r="A66" s="648"/>
      <c r="B66" s="624"/>
      <c r="C66" s="147" t="s">
        <v>11</v>
      </c>
      <c r="D66" s="369"/>
      <c r="E66" s="114"/>
      <c r="F66" s="84"/>
      <c r="G66" s="84"/>
      <c r="H66" s="84"/>
      <c r="I66" s="84"/>
      <c r="J66" s="84"/>
      <c r="K66" s="84"/>
      <c r="L66" s="84"/>
      <c r="M66" s="85"/>
      <c r="N66" s="84"/>
      <c r="O66" s="84"/>
      <c r="P66" s="73">
        <f t="shared" si="0"/>
        <v>0</v>
      </c>
      <c r="Q66" s="114"/>
      <c r="R66" s="383">
        <f t="shared" ref="R66:R129" si="41">Q66-P66</f>
        <v>0</v>
      </c>
      <c r="S66" s="478" t="str">
        <f>IF(D65+D66=0,"",(H65+H66+I65+I66)/(12*(D65+D66))*1000)</f>
        <v/>
      </c>
      <c r="T66" s="117" t="s">
        <v>18</v>
      </c>
      <c r="U66" s="91" t="s">
        <v>18</v>
      </c>
      <c r="V66" s="448" t="e">
        <f t="shared" ref="V66:V129" si="42">Q66/(12*D66)*1000</f>
        <v>#DIV/0!</v>
      </c>
      <c r="W66" s="449" t="e">
        <f t="shared" si="29"/>
        <v>#DIV/0!</v>
      </c>
      <c r="X66" s="449" t="e">
        <f t="shared" si="30"/>
        <v>#DIV/0!</v>
      </c>
      <c r="Y66" s="452" t="e">
        <f t="shared" si="32"/>
        <v>#DIV/0!</v>
      </c>
      <c r="Z66" s="402">
        <v>0.05</v>
      </c>
      <c r="AA66" s="67"/>
      <c r="AB66" s="222" t="e">
        <f t="shared" si="19"/>
        <v>#DIV/0!</v>
      </c>
      <c r="AC66" s="223" t="e">
        <f>V66-Y66+1400</f>
        <v>#DIV/0!</v>
      </c>
      <c r="AD66" s="224" t="e">
        <f t="shared" ref="AD66:AD129" si="43">AB66-AC66</f>
        <v>#DIV/0!</v>
      </c>
      <c r="AE66" s="535" t="e">
        <f>AA66*AB66*0.008</f>
        <v>#DIV/0!</v>
      </c>
      <c r="AF66" s="307"/>
      <c r="AG66" s="313"/>
      <c r="AH66" s="307"/>
      <c r="AI66" s="348"/>
      <c r="AJ66" s="514" t="e">
        <f t="shared" ref="AJ66:AJ129" si="44">AF66+AH66-AE66</f>
        <v>#DIV/0!</v>
      </c>
      <c r="AK66" s="515" t="e">
        <f>AJ66/(8*AA66)*1000</f>
        <v>#DIV/0!</v>
      </c>
      <c r="AL66" s="516" t="e">
        <f t="shared" si="34"/>
        <v>#DIV/0!</v>
      </c>
      <c r="AM66" s="501">
        <f t="shared" si="35"/>
        <v>0</v>
      </c>
      <c r="AN66" s="517" t="e">
        <f>AF66+AH66-(AM66*AB66*0.008)</f>
        <v>#DIV/0!</v>
      </c>
      <c r="AO66" s="518" t="e">
        <f>AN66/(8*AM66)*1000</f>
        <v>#DIV/0!</v>
      </c>
      <c r="AP66" s="519" t="e">
        <f t="shared" si="36"/>
        <v>#DIV/0!</v>
      </c>
      <c r="AQ66" s="109"/>
      <c r="AR66" s="526" t="e">
        <f>AQ66/(8*AM66)*1000</f>
        <v>#DIV/0!</v>
      </c>
      <c r="AS66" s="526" t="e">
        <f t="shared" si="37"/>
        <v>#DIV/0!</v>
      </c>
      <c r="AT66" s="528" t="e">
        <f t="shared" si="38"/>
        <v>#DIV/0!</v>
      </c>
      <c r="AU66" s="529" t="e">
        <f t="shared" si="39"/>
        <v>#DIV/0!</v>
      </c>
      <c r="AV66" s="288">
        <f t="shared" si="33"/>
        <v>0</v>
      </c>
      <c r="AW66" s="52">
        <f t="shared" si="40"/>
        <v>0</v>
      </c>
      <c r="AX66" s="96"/>
      <c r="AY66" s="53" t="e">
        <f t="shared" si="31"/>
        <v>#DIV/0!</v>
      </c>
      <c r="AZ66" s="138"/>
      <c r="BA66" s="85"/>
      <c r="BB66" s="54"/>
      <c r="BD66" s="138">
        <f>AF66/2</f>
        <v>0</v>
      </c>
      <c r="BE66" s="554">
        <f>AG66/2</f>
        <v>0</v>
      </c>
      <c r="BG66" s="338"/>
      <c r="BH66" s="545"/>
      <c r="BI66" s="545">
        <f>AG66+AI66-2/3*AM66</f>
        <v>0</v>
      </c>
      <c r="BJ66" s="546"/>
      <c r="BK66" s="299"/>
      <c r="BL66" s="602"/>
    </row>
    <row r="67" spans="1:64" x14ac:dyDescent="0.2">
      <c r="A67" s="648"/>
      <c r="B67" s="626"/>
      <c r="C67" s="150" t="s">
        <v>10</v>
      </c>
      <c r="D67" s="370"/>
      <c r="E67" s="113"/>
      <c r="F67" s="83"/>
      <c r="G67" s="83"/>
      <c r="H67" s="83"/>
      <c r="I67" s="83"/>
      <c r="J67" s="83"/>
      <c r="K67" s="83"/>
      <c r="L67" s="83"/>
      <c r="M67" s="123"/>
      <c r="N67" s="83"/>
      <c r="O67" s="83"/>
      <c r="P67" s="76">
        <f t="shared" si="0"/>
        <v>0</v>
      </c>
      <c r="Q67" s="113"/>
      <c r="R67" s="385">
        <f t="shared" si="41"/>
        <v>0</v>
      </c>
      <c r="S67" s="105">
        <f>Q67+Q68</f>
        <v>0</v>
      </c>
      <c r="T67" s="205"/>
      <c r="U67" s="89">
        <f>S67-T67</f>
        <v>0</v>
      </c>
      <c r="V67" s="460" t="e">
        <f t="shared" si="42"/>
        <v>#DIV/0!</v>
      </c>
      <c r="W67" s="461" t="e">
        <f t="shared" si="29"/>
        <v>#DIV/0!</v>
      </c>
      <c r="X67" s="461" t="e">
        <f t="shared" si="30"/>
        <v>#DIV/0!</v>
      </c>
      <c r="Y67" s="462" t="e">
        <f t="shared" si="32"/>
        <v>#DIV/0!</v>
      </c>
      <c r="Z67" s="259">
        <v>7.0000000000000007E-2</v>
      </c>
      <c r="AA67" s="66"/>
      <c r="AB67" s="219" t="e">
        <f t="shared" si="19"/>
        <v>#DIV/0!</v>
      </c>
      <c r="AC67" s="220" t="e">
        <f>V67-Y67 +0.07*(F67+0.8*(G67+M67+N67))</f>
        <v>#DIV/0!</v>
      </c>
      <c r="AD67" s="221" t="e">
        <f t="shared" si="43"/>
        <v>#DIV/0!</v>
      </c>
      <c r="AE67" s="498" t="e">
        <f>AA67*AB67*0.012</f>
        <v>#DIV/0!</v>
      </c>
      <c r="AF67" s="306"/>
      <c r="AG67" s="324"/>
      <c r="AH67" s="306"/>
      <c r="AI67" s="347"/>
      <c r="AJ67" s="502" t="e">
        <f t="shared" si="44"/>
        <v>#DIV/0!</v>
      </c>
      <c r="AK67" s="503" t="e">
        <f>AJ67/(12*AA67)*1000</f>
        <v>#DIV/0!</v>
      </c>
      <c r="AL67" s="504" t="e">
        <f t="shared" si="34"/>
        <v>#DIV/0!</v>
      </c>
      <c r="AM67" s="505">
        <f t="shared" si="35"/>
        <v>0</v>
      </c>
      <c r="AN67" s="506" t="e">
        <f>AF67+AH67-(AM67*AB67*0.012)</f>
        <v>#DIV/0!</v>
      </c>
      <c r="AO67" s="484" t="e">
        <f>AN67/(12*AM67)*1000</f>
        <v>#DIV/0!</v>
      </c>
      <c r="AP67" s="487" t="e">
        <f t="shared" si="36"/>
        <v>#DIV/0!</v>
      </c>
      <c r="AQ67" s="99"/>
      <c r="AR67" s="491" t="e">
        <f>AQ67/(12*AM67)*1000</f>
        <v>#DIV/0!</v>
      </c>
      <c r="AS67" s="484" t="e">
        <f t="shared" si="37"/>
        <v>#DIV/0!</v>
      </c>
      <c r="AT67" s="489" t="e">
        <f t="shared" si="38"/>
        <v>#DIV/0!</v>
      </c>
      <c r="AU67" s="490" t="e">
        <f t="shared" si="39"/>
        <v>#DIV/0!</v>
      </c>
      <c r="AV67" s="287">
        <f t="shared" si="33"/>
        <v>0</v>
      </c>
      <c r="AW67" s="11">
        <f t="shared" si="40"/>
        <v>0</v>
      </c>
      <c r="AX67" s="97"/>
      <c r="AY67" s="12" t="e">
        <f t="shared" si="31"/>
        <v>#DIV/0!</v>
      </c>
      <c r="AZ67" s="139"/>
      <c r="BA67" s="123"/>
      <c r="BB67" s="9" t="e">
        <f>(AV67+AV68+AH67+AH68-AZ67-2/3*AZ68)/((BA67*12+BA68*8))</f>
        <v>#DIV/0!</v>
      </c>
      <c r="BD67" s="139"/>
      <c r="BE67" s="553"/>
      <c r="BG67" s="339"/>
      <c r="BH67" s="414">
        <f>IF(AG67+AG68+AI67+AI68-AM67-2/3*AM68&lt;0,AG67+AG68+AI67+AI68-AM67-2/3*AM68,0)</f>
        <v>0</v>
      </c>
      <c r="BI67" s="414">
        <f>AG67+AI67-AM67</f>
        <v>0</v>
      </c>
      <c r="BJ67" s="547">
        <f>BI67+BI68</f>
        <v>0</v>
      </c>
      <c r="BK67" s="298">
        <f>IF(AV67+AV68+AH67+AH68-AZ67-2/3*AZ68&lt;0,AV67+AV68+AH67+AH68-AZ67-2/3*AZ68,0)</f>
        <v>0</v>
      </c>
      <c r="BL67" s="303"/>
    </row>
    <row r="68" spans="1:64" ht="13.5" thickBot="1" x14ac:dyDescent="0.25">
      <c r="A68" s="648"/>
      <c r="B68" s="624"/>
      <c r="C68" s="147" t="s">
        <v>11</v>
      </c>
      <c r="D68" s="369"/>
      <c r="E68" s="114"/>
      <c r="F68" s="84"/>
      <c r="G68" s="84"/>
      <c r="H68" s="84"/>
      <c r="I68" s="84"/>
      <c r="J68" s="84"/>
      <c r="K68" s="84"/>
      <c r="L68" s="84"/>
      <c r="M68" s="85"/>
      <c r="N68" s="84"/>
      <c r="O68" s="84"/>
      <c r="P68" s="73">
        <f t="shared" si="0"/>
        <v>0</v>
      </c>
      <c r="Q68" s="114"/>
      <c r="R68" s="383">
        <f t="shared" si="41"/>
        <v>0</v>
      </c>
      <c r="S68" s="478" t="str">
        <f>IF(D67+D68=0,"",(H67+H68+I67+I68)/(12*(D67+D68))*1000)</f>
        <v/>
      </c>
      <c r="T68" s="117" t="s">
        <v>18</v>
      </c>
      <c r="U68" s="91" t="s">
        <v>18</v>
      </c>
      <c r="V68" s="448" t="e">
        <f t="shared" si="42"/>
        <v>#DIV/0!</v>
      </c>
      <c r="W68" s="449" t="e">
        <f t="shared" si="29"/>
        <v>#DIV/0!</v>
      </c>
      <c r="X68" s="449" t="e">
        <f t="shared" si="30"/>
        <v>#DIV/0!</v>
      </c>
      <c r="Y68" s="452" t="e">
        <f t="shared" si="32"/>
        <v>#DIV/0!</v>
      </c>
      <c r="Z68" s="402">
        <v>0.05</v>
      </c>
      <c r="AA68" s="67"/>
      <c r="AB68" s="222" t="e">
        <f t="shared" si="19"/>
        <v>#DIV/0!</v>
      </c>
      <c r="AC68" s="223" t="e">
        <f>V68-Y68+1400</f>
        <v>#DIV/0!</v>
      </c>
      <c r="AD68" s="224" t="e">
        <f t="shared" si="43"/>
        <v>#DIV/0!</v>
      </c>
      <c r="AE68" s="535" t="e">
        <f>AA68*AB68*0.008</f>
        <v>#DIV/0!</v>
      </c>
      <c r="AF68" s="307"/>
      <c r="AG68" s="313"/>
      <c r="AH68" s="307"/>
      <c r="AI68" s="348"/>
      <c r="AJ68" s="514" t="e">
        <f t="shared" si="44"/>
        <v>#DIV/0!</v>
      </c>
      <c r="AK68" s="515" t="e">
        <f>AJ68/(8*AA68)*1000</f>
        <v>#DIV/0!</v>
      </c>
      <c r="AL68" s="516" t="e">
        <f t="shared" si="34"/>
        <v>#DIV/0!</v>
      </c>
      <c r="AM68" s="501">
        <f t="shared" si="35"/>
        <v>0</v>
      </c>
      <c r="AN68" s="517" t="e">
        <f>AF68+AH68-(AM68*AB68*0.008)</f>
        <v>#DIV/0!</v>
      </c>
      <c r="AO68" s="518" t="e">
        <f>AN68/(8*AM68)*1000</f>
        <v>#DIV/0!</v>
      </c>
      <c r="AP68" s="519" t="e">
        <f t="shared" si="36"/>
        <v>#DIV/0!</v>
      </c>
      <c r="AQ68" s="109"/>
      <c r="AR68" s="526" t="e">
        <f>AQ68/(8*AM68)*1000</f>
        <v>#DIV/0!</v>
      </c>
      <c r="AS68" s="526" t="e">
        <f t="shared" si="37"/>
        <v>#DIV/0!</v>
      </c>
      <c r="AT68" s="528" t="e">
        <f t="shared" si="38"/>
        <v>#DIV/0!</v>
      </c>
      <c r="AU68" s="529" t="e">
        <f t="shared" si="39"/>
        <v>#DIV/0!</v>
      </c>
      <c r="AV68" s="288">
        <f t="shared" si="33"/>
        <v>0</v>
      </c>
      <c r="AW68" s="52">
        <f t="shared" si="40"/>
        <v>0</v>
      </c>
      <c r="AX68" s="96"/>
      <c r="AY68" s="53" t="e">
        <f t="shared" ref="AY68:AY89" si="45">Y68/AX68</f>
        <v>#DIV/0!</v>
      </c>
      <c r="AZ68" s="138"/>
      <c r="BA68" s="85"/>
      <c r="BB68" s="54"/>
      <c r="BD68" s="138">
        <f>AF68/2</f>
        <v>0</v>
      </c>
      <c r="BE68" s="554">
        <f>AG68/2</f>
        <v>0</v>
      </c>
      <c r="BG68" s="338"/>
      <c r="BH68" s="545"/>
      <c r="BI68" s="545">
        <f>AG68+AI68-2/3*AM68</f>
        <v>0</v>
      </c>
      <c r="BJ68" s="546"/>
      <c r="BK68" s="299"/>
      <c r="BL68" s="602"/>
    </row>
    <row r="69" spans="1:64" x14ac:dyDescent="0.2">
      <c r="A69" s="648"/>
      <c r="B69" s="626"/>
      <c r="C69" s="150" t="s">
        <v>10</v>
      </c>
      <c r="D69" s="370"/>
      <c r="E69" s="113"/>
      <c r="F69" s="83"/>
      <c r="G69" s="83"/>
      <c r="H69" s="83"/>
      <c r="I69" s="83"/>
      <c r="J69" s="83"/>
      <c r="K69" s="83"/>
      <c r="L69" s="83"/>
      <c r="M69" s="123"/>
      <c r="N69" s="83"/>
      <c r="O69" s="83"/>
      <c r="P69" s="76">
        <f t="shared" ref="P69:P132" si="46">SUM(F69:O69)</f>
        <v>0</v>
      </c>
      <c r="Q69" s="113"/>
      <c r="R69" s="385">
        <f t="shared" si="41"/>
        <v>0</v>
      </c>
      <c r="S69" s="105">
        <f>Q69+Q70</f>
        <v>0</v>
      </c>
      <c r="T69" s="205"/>
      <c r="U69" s="89">
        <f>S69-T69</f>
        <v>0</v>
      </c>
      <c r="V69" s="460" t="e">
        <f t="shared" si="42"/>
        <v>#DIV/0!</v>
      </c>
      <c r="W69" s="461" t="e">
        <f t="shared" si="29"/>
        <v>#DIV/0!</v>
      </c>
      <c r="X69" s="461" t="e">
        <f t="shared" si="30"/>
        <v>#DIV/0!</v>
      </c>
      <c r="Y69" s="462" t="e">
        <f t="shared" si="32"/>
        <v>#DIV/0!</v>
      </c>
      <c r="Z69" s="259">
        <v>7.0000000000000007E-2</v>
      </c>
      <c r="AA69" s="66"/>
      <c r="AB69" s="219" t="e">
        <f t="shared" si="19"/>
        <v>#DIV/0!</v>
      </c>
      <c r="AC69" s="220" t="e">
        <f>V69-Y69 +0.07*(F69+0.8*(G69+M69+N69))</f>
        <v>#DIV/0!</v>
      </c>
      <c r="AD69" s="221" t="e">
        <f t="shared" si="43"/>
        <v>#DIV/0!</v>
      </c>
      <c r="AE69" s="498" t="e">
        <f>AA69*AB69*0.012</f>
        <v>#DIV/0!</v>
      </c>
      <c r="AF69" s="306"/>
      <c r="AG69" s="324"/>
      <c r="AH69" s="306"/>
      <c r="AI69" s="347"/>
      <c r="AJ69" s="502" t="e">
        <f t="shared" si="44"/>
        <v>#DIV/0!</v>
      </c>
      <c r="AK69" s="503" t="e">
        <f>AJ69/(12*AA69)*1000</f>
        <v>#DIV/0!</v>
      </c>
      <c r="AL69" s="504" t="e">
        <f t="shared" si="34"/>
        <v>#DIV/0!</v>
      </c>
      <c r="AM69" s="505">
        <f t="shared" si="35"/>
        <v>0</v>
      </c>
      <c r="AN69" s="506" t="e">
        <f>AF69+AH69-(AM69*AB69*0.012)</f>
        <v>#DIV/0!</v>
      </c>
      <c r="AO69" s="484" t="e">
        <f>AN69/(12*AM69)*1000</f>
        <v>#DIV/0!</v>
      </c>
      <c r="AP69" s="487" t="e">
        <f t="shared" si="36"/>
        <v>#DIV/0!</v>
      </c>
      <c r="AQ69" s="99"/>
      <c r="AR69" s="491" t="e">
        <f>AQ69/(12*AM69)*1000</f>
        <v>#DIV/0!</v>
      </c>
      <c r="AS69" s="484" t="e">
        <f t="shared" si="37"/>
        <v>#DIV/0!</v>
      </c>
      <c r="AT69" s="489" t="e">
        <f t="shared" si="38"/>
        <v>#DIV/0!</v>
      </c>
      <c r="AU69" s="490" t="e">
        <f t="shared" si="39"/>
        <v>#DIV/0!</v>
      </c>
      <c r="AV69" s="287">
        <f t="shared" si="33"/>
        <v>0</v>
      </c>
      <c r="AW69" s="11">
        <f t="shared" si="40"/>
        <v>0</v>
      </c>
      <c r="AX69" s="97"/>
      <c r="AY69" s="12" t="e">
        <f t="shared" si="45"/>
        <v>#DIV/0!</v>
      </c>
      <c r="AZ69" s="139"/>
      <c r="BA69" s="123"/>
      <c r="BB69" s="9" t="e">
        <f>(AV69+AV70+AH69+AH70-AZ69-2/3*AZ70)/((BA69*12+BA70*8))</f>
        <v>#DIV/0!</v>
      </c>
      <c r="BD69" s="139"/>
      <c r="BE69" s="553"/>
      <c r="BG69" s="339"/>
      <c r="BH69" s="414">
        <f>IF(AG69+AG70+AI69+AI70-AM69-2/3*AM70&lt;0,AG69+AG70+AI69+AI70-AM69-2/3*AM70,0)</f>
        <v>0</v>
      </c>
      <c r="BI69" s="414">
        <f>AG69+AI69-AM69</f>
        <v>0</v>
      </c>
      <c r="BJ69" s="547">
        <f>BI69+BI70</f>
        <v>0</v>
      </c>
      <c r="BK69" s="298">
        <f>IF(AV69+AV70+AH69+AH70-AZ69-2/3*AZ70&lt;0,AV69+AV70+AH69+AH70-AZ69-2/3*AZ70,0)</f>
        <v>0</v>
      </c>
      <c r="BL69" s="303"/>
    </row>
    <row r="70" spans="1:64" ht="13.5" thickBot="1" x14ac:dyDescent="0.25">
      <c r="A70" s="648"/>
      <c r="B70" s="624"/>
      <c r="C70" s="147" t="s">
        <v>11</v>
      </c>
      <c r="D70" s="369"/>
      <c r="E70" s="114"/>
      <c r="F70" s="84"/>
      <c r="G70" s="84"/>
      <c r="H70" s="84"/>
      <c r="I70" s="84"/>
      <c r="J70" s="84"/>
      <c r="K70" s="84"/>
      <c r="L70" s="84"/>
      <c r="M70" s="85"/>
      <c r="N70" s="84"/>
      <c r="O70" s="84"/>
      <c r="P70" s="73">
        <f t="shared" si="46"/>
        <v>0</v>
      </c>
      <c r="Q70" s="114"/>
      <c r="R70" s="383">
        <f t="shared" si="41"/>
        <v>0</v>
      </c>
      <c r="S70" s="478" t="str">
        <f>IF(D69+D70=0,"",(H69+H70+I69+I70)/(12*(D69+D70))*1000)</f>
        <v/>
      </c>
      <c r="T70" s="117" t="s">
        <v>18</v>
      </c>
      <c r="U70" s="91" t="s">
        <v>18</v>
      </c>
      <c r="V70" s="448" t="e">
        <f t="shared" si="42"/>
        <v>#DIV/0!</v>
      </c>
      <c r="W70" s="449" t="e">
        <f t="shared" si="29"/>
        <v>#DIV/0!</v>
      </c>
      <c r="X70" s="449" t="e">
        <f t="shared" si="30"/>
        <v>#DIV/0!</v>
      </c>
      <c r="Y70" s="452" t="e">
        <f t="shared" si="32"/>
        <v>#DIV/0!</v>
      </c>
      <c r="Z70" s="402">
        <v>0.05</v>
      </c>
      <c r="AA70" s="67"/>
      <c r="AB70" s="222" t="e">
        <f t="shared" si="19"/>
        <v>#DIV/0!</v>
      </c>
      <c r="AC70" s="223" t="e">
        <f>V70-Y70+1400</f>
        <v>#DIV/0!</v>
      </c>
      <c r="AD70" s="224" t="e">
        <f t="shared" si="43"/>
        <v>#DIV/0!</v>
      </c>
      <c r="AE70" s="535" t="e">
        <f>AA70*AB70*0.008</f>
        <v>#DIV/0!</v>
      </c>
      <c r="AF70" s="307"/>
      <c r="AG70" s="313"/>
      <c r="AH70" s="307"/>
      <c r="AI70" s="348"/>
      <c r="AJ70" s="514" t="e">
        <f t="shared" si="44"/>
        <v>#DIV/0!</v>
      </c>
      <c r="AK70" s="515" t="e">
        <f>AJ70/(8*AA70)*1000</f>
        <v>#DIV/0!</v>
      </c>
      <c r="AL70" s="516" t="e">
        <f t="shared" si="34"/>
        <v>#DIV/0!</v>
      </c>
      <c r="AM70" s="501">
        <f t="shared" si="35"/>
        <v>0</v>
      </c>
      <c r="AN70" s="517" t="e">
        <f>AF70+AH70-(AM70*AB70*0.008)</f>
        <v>#DIV/0!</v>
      </c>
      <c r="AO70" s="518" t="e">
        <f>AN70/(8*AM70)*1000</f>
        <v>#DIV/0!</v>
      </c>
      <c r="AP70" s="519" t="e">
        <f t="shared" si="36"/>
        <v>#DIV/0!</v>
      </c>
      <c r="AQ70" s="109"/>
      <c r="AR70" s="526" t="e">
        <f>AQ70/(8*AM70)*1000</f>
        <v>#DIV/0!</v>
      </c>
      <c r="AS70" s="526" t="e">
        <f t="shared" si="37"/>
        <v>#DIV/0!</v>
      </c>
      <c r="AT70" s="528" t="e">
        <f t="shared" si="38"/>
        <v>#DIV/0!</v>
      </c>
      <c r="AU70" s="529" t="e">
        <f t="shared" si="39"/>
        <v>#DIV/0!</v>
      </c>
      <c r="AV70" s="288">
        <f t="shared" si="33"/>
        <v>0</v>
      </c>
      <c r="AW70" s="52">
        <f t="shared" si="40"/>
        <v>0</v>
      </c>
      <c r="AX70" s="96"/>
      <c r="AY70" s="53" t="e">
        <f t="shared" si="45"/>
        <v>#DIV/0!</v>
      </c>
      <c r="AZ70" s="138"/>
      <c r="BA70" s="85"/>
      <c r="BB70" s="54"/>
      <c r="BD70" s="138">
        <f>AF70/2</f>
        <v>0</v>
      </c>
      <c r="BE70" s="554">
        <f>AG70/2</f>
        <v>0</v>
      </c>
      <c r="BG70" s="338"/>
      <c r="BH70" s="545"/>
      <c r="BI70" s="545">
        <f>AG70+AI70-2/3*AM70</f>
        <v>0</v>
      </c>
      <c r="BJ70" s="546"/>
      <c r="BK70" s="299"/>
      <c r="BL70" s="602"/>
    </row>
    <row r="71" spans="1:64" x14ac:dyDescent="0.2">
      <c r="A71" s="648"/>
      <c r="B71" s="626"/>
      <c r="C71" s="150" t="s">
        <v>10</v>
      </c>
      <c r="D71" s="370"/>
      <c r="E71" s="113"/>
      <c r="F71" s="83"/>
      <c r="G71" s="83"/>
      <c r="H71" s="83"/>
      <c r="I71" s="83"/>
      <c r="J71" s="83"/>
      <c r="K71" s="83"/>
      <c r="L71" s="83"/>
      <c r="M71" s="123"/>
      <c r="N71" s="83"/>
      <c r="O71" s="83"/>
      <c r="P71" s="76">
        <f t="shared" si="46"/>
        <v>0</v>
      </c>
      <c r="Q71" s="113"/>
      <c r="R71" s="385">
        <f t="shared" si="41"/>
        <v>0</v>
      </c>
      <c r="S71" s="105">
        <f>Q71+Q72</f>
        <v>0</v>
      </c>
      <c r="T71" s="204"/>
      <c r="U71" s="89">
        <f>S71-T71</f>
        <v>0</v>
      </c>
      <c r="V71" s="460" t="e">
        <f t="shared" si="42"/>
        <v>#DIV/0!</v>
      </c>
      <c r="W71" s="461" t="e">
        <f t="shared" si="29"/>
        <v>#DIV/0!</v>
      </c>
      <c r="X71" s="461" t="e">
        <f t="shared" si="30"/>
        <v>#DIV/0!</v>
      </c>
      <c r="Y71" s="462" t="e">
        <f t="shared" si="32"/>
        <v>#DIV/0!</v>
      </c>
      <c r="Z71" s="259">
        <v>7.0000000000000007E-2</v>
      </c>
      <c r="AA71" s="66"/>
      <c r="AB71" s="219" t="e">
        <f t="shared" si="19"/>
        <v>#DIV/0!</v>
      </c>
      <c r="AC71" s="220" t="e">
        <f>V71-Y71 +0.07*(F71+0.8*(G71+M71+N71))</f>
        <v>#DIV/0!</v>
      </c>
      <c r="AD71" s="221" t="e">
        <f t="shared" si="43"/>
        <v>#DIV/0!</v>
      </c>
      <c r="AE71" s="498" t="e">
        <f>AA71*AB71*0.012</f>
        <v>#DIV/0!</v>
      </c>
      <c r="AF71" s="306"/>
      <c r="AG71" s="324"/>
      <c r="AH71" s="306"/>
      <c r="AI71" s="347"/>
      <c r="AJ71" s="502" t="e">
        <f t="shared" si="44"/>
        <v>#DIV/0!</v>
      </c>
      <c r="AK71" s="503" t="e">
        <f>AJ71/(12*AA71)*1000</f>
        <v>#DIV/0!</v>
      </c>
      <c r="AL71" s="504" t="e">
        <f t="shared" si="34"/>
        <v>#DIV/0!</v>
      </c>
      <c r="AM71" s="505">
        <f t="shared" si="35"/>
        <v>0</v>
      </c>
      <c r="AN71" s="506" t="e">
        <f>AF71+AH71-(AM71*AB71*0.012)</f>
        <v>#DIV/0!</v>
      </c>
      <c r="AO71" s="484" t="e">
        <f>AN71/(12*AM71)*1000</f>
        <v>#DIV/0!</v>
      </c>
      <c r="AP71" s="487" t="e">
        <f t="shared" si="36"/>
        <v>#DIV/0!</v>
      </c>
      <c r="AQ71" s="99"/>
      <c r="AR71" s="491" t="e">
        <f>AQ71/(12*AM71)*1000</f>
        <v>#DIV/0!</v>
      </c>
      <c r="AS71" s="484" t="e">
        <f t="shared" si="37"/>
        <v>#DIV/0!</v>
      </c>
      <c r="AT71" s="489" t="e">
        <f t="shared" si="38"/>
        <v>#DIV/0!</v>
      </c>
      <c r="AU71" s="490" t="e">
        <f t="shared" si="39"/>
        <v>#DIV/0!</v>
      </c>
      <c r="AV71" s="287">
        <f t="shared" si="33"/>
        <v>0</v>
      </c>
      <c r="AW71" s="11">
        <f t="shared" si="40"/>
        <v>0</v>
      </c>
      <c r="AX71" s="97"/>
      <c r="AY71" s="12" t="e">
        <f t="shared" si="45"/>
        <v>#DIV/0!</v>
      </c>
      <c r="AZ71" s="139"/>
      <c r="BA71" s="123"/>
      <c r="BB71" s="9" t="e">
        <f>(AV71+AV72+AH71+AH72-AZ71-2/3*AZ72)/((BA71*12+BA72*8))</f>
        <v>#DIV/0!</v>
      </c>
      <c r="BD71" s="139"/>
      <c r="BE71" s="553"/>
      <c r="BG71" s="339"/>
      <c r="BH71" s="414">
        <f>IF(AG71+AG72+AI71+AI72-AM71-2/3*AM72&lt;0,AG71+AG72+AI71+AI72-AM71-2/3*AM72,0)</f>
        <v>0</v>
      </c>
      <c r="BI71" s="414">
        <f>AG71+AI71-AM71</f>
        <v>0</v>
      </c>
      <c r="BJ71" s="547">
        <f>BI71+BI72</f>
        <v>0</v>
      </c>
      <c r="BK71" s="298">
        <f>IF(AV71+AV72+AH71+AH72-AZ71-2/3*AZ72&lt;0,AV71+AV72+AH71+AH72-AZ71-2/3*AZ72,0)</f>
        <v>0</v>
      </c>
      <c r="BL71" s="303"/>
    </row>
    <row r="72" spans="1:64" ht="13.5" thickBot="1" x14ac:dyDescent="0.25">
      <c r="A72" s="648"/>
      <c r="B72" s="624"/>
      <c r="C72" s="147" t="s">
        <v>11</v>
      </c>
      <c r="D72" s="369"/>
      <c r="E72" s="114"/>
      <c r="F72" s="84"/>
      <c r="G72" s="84"/>
      <c r="H72" s="84"/>
      <c r="I72" s="84"/>
      <c r="J72" s="84"/>
      <c r="K72" s="84"/>
      <c r="L72" s="84"/>
      <c r="M72" s="85"/>
      <c r="N72" s="84"/>
      <c r="O72" s="84"/>
      <c r="P72" s="73">
        <f t="shared" si="46"/>
        <v>0</v>
      </c>
      <c r="Q72" s="114"/>
      <c r="R72" s="383">
        <f t="shared" si="41"/>
        <v>0</v>
      </c>
      <c r="S72" s="478" t="str">
        <f>IF(D71+D72=0,"",(H71+H72+I71+I72)/(12*(D71+D72))*1000)</f>
        <v/>
      </c>
      <c r="T72" s="117" t="s">
        <v>18</v>
      </c>
      <c r="U72" s="91" t="s">
        <v>18</v>
      </c>
      <c r="V72" s="448" t="e">
        <f t="shared" si="42"/>
        <v>#DIV/0!</v>
      </c>
      <c r="W72" s="449" t="e">
        <f t="shared" si="29"/>
        <v>#DIV/0!</v>
      </c>
      <c r="X72" s="449" t="e">
        <f t="shared" si="30"/>
        <v>#DIV/0!</v>
      </c>
      <c r="Y72" s="452" t="e">
        <f t="shared" si="32"/>
        <v>#DIV/0!</v>
      </c>
      <c r="Z72" s="402">
        <v>0.05</v>
      </c>
      <c r="AA72" s="67"/>
      <c r="AB72" s="222" t="e">
        <f t="shared" si="19"/>
        <v>#DIV/0!</v>
      </c>
      <c r="AC72" s="223" t="e">
        <f>V72-Y72+1400</f>
        <v>#DIV/0!</v>
      </c>
      <c r="AD72" s="224" t="e">
        <f t="shared" si="43"/>
        <v>#DIV/0!</v>
      </c>
      <c r="AE72" s="535" t="e">
        <f>AA72*AB72*0.008</f>
        <v>#DIV/0!</v>
      </c>
      <c r="AF72" s="357"/>
      <c r="AG72" s="358"/>
      <c r="AH72" s="307"/>
      <c r="AI72" s="348"/>
      <c r="AJ72" s="514" t="e">
        <f t="shared" si="44"/>
        <v>#DIV/0!</v>
      </c>
      <c r="AK72" s="515" t="e">
        <f>AJ72/(8*AA72)*1000</f>
        <v>#DIV/0!</v>
      </c>
      <c r="AL72" s="516" t="e">
        <f t="shared" si="34"/>
        <v>#DIV/0!</v>
      </c>
      <c r="AM72" s="501">
        <f t="shared" si="35"/>
        <v>0</v>
      </c>
      <c r="AN72" s="517" t="e">
        <f>AF72+AH72-(AM72*AB72*0.008)</f>
        <v>#DIV/0!</v>
      </c>
      <c r="AO72" s="518" t="e">
        <f>AN72/(8*AM72)*1000</f>
        <v>#DIV/0!</v>
      </c>
      <c r="AP72" s="519" t="e">
        <f t="shared" si="36"/>
        <v>#DIV/0!</v>
      </c>
      <c r="AQ72" s="109"/>
      <c r="AR72" s="526" t="e">
        <f>AQ72/(8*AM72)*1000</f>
        <v>#DIV/0!</v>
      </c>
      <c r="AS72" s="526" t="e">
        <f t="shared" si="37"/>
        <v>#DIV/0!</v>
      </c>
      <c r="AT72" s="528" t="e">
        <f t="shared" si="38"/>
        <v>#DIV/0!</v>
      </c>
      <c r="AU72" s="529" t="e">
        <f t="shared" si="39"/>
        <v>#DIV/0!</v>
      </c>
      <c r="AV72" s="288">
        <f t="shared" si="33"/>
        <v>0</v>
      </c>
      <c r="AW72" s="52">
        <f t="shared" si="40"/>
        <v>0</v>
      </c>
      <c r="AX72" s="96"/>
      <c r="AY72" s="53" t="e">
        <f t="shared" si="45"/>
        <v>#DIV/0!</v>
      </c>
      <c r="AZ72" s="138"/>
      <c r="BA72" s="85"/>
      <c r="BB72" s="54"/>
      <c r="BD72" s="138">
        <f>AF72/2</f>
        <v>0</v>
      </c>
      <c r="BE72" s="554">
        <f>AG72/2</f>
        <v>0</v>
      </c>
      <c r="BG72" s="338"/>
      <c r="BH72" s="545"/>
      <c r="BI72" s="545">
        <f>AG72+AI72-2/3*AM72</f>
        <v>0</v>
      </c>
      <c r="BJ72" s="546"/>
      <c r="BK72" s="299"/>
      <c r="BL72" s="602"/>
    </row>
    <row r="73" spans="1:64" x14ac:dyDescent="0.2">
      <c r="A73" s="648"/>
      <c r="B73" s="626"/>
      <c r="C73" s="150" t="s">
        <v>10</v>
      </c>
      <c r="D73" s="370"/>
      <c r="E73" s="113"/>
      <c r="F73" s="83"/>
      <c r="G73" s="83"/>
      <c r="H73" s="83"/>
      <c r="I73" s="83"/>
      <c r="J73" s="83"/>
      <c r="K73" s="83"/>
      <c r="L73" s="83"/>
      <c r="M73" s="123"/>
      <c r="N73" s="83"/>
      <c r="O73" s="83"/>
      <c r="P73" s="72">
        <f t="shared" si="46"/>
        <v>0</v>
      </c>
      <c r="Q73" s="113"/>
      <c r="R73" s="382">
        <f t="shared" si="41"/>
        <v>0</v>
      </c>
      <c r="S73" s="105">
        <f>Q73+Q74</f>
        <v>0</v>
      </c>
      <c r="T73" s="204"/>
      <c r="U73" s="89">
        <f>S73-T73</f>
        <v>0</v>
      </c>
      <c r="V73" s="460" t="e">
        <f t="shared" si="42"/>
        <v>#DIV/0!</v>
      </c>
      <c r="W73" s="461" t="e">
        <f t="shared" si="29"/>
        <v>#DIV/0!</v>
      </c>
      <c r="X73" s="461" t="e">
        <f t="shared" si="30"/>
        <v>#DIV/0!</v>
      </c>
      <c r="Y73" s="462" t="e">
        <f t="shared" si="32"/>
        <v>#DIV/0!</v>
      </c>
      <c r="Z73" s="259">
        <v>7.0000000000000007E-2</v>
      </c>
      <c r="AA73" s="231"/>
      <c r="AB73" s="219" t="e">
        <f t="shared" si="19"/>
        <v>#DIV/0!</v>
      </c>
      <c r="AC73" s="220" t="e">
        <f>V73-Y73 +0.07*(F73+0.8*(G73+M73+N73))</f>
        <v>#DIV/0!</v>
      </c>
      <c r="AD73" s="221" t="e">
        <f t="shared" si="43"/>
        <v>#DIV/0!</v>
      </c>
      <c r="AE73" s="498" t="e">
        <f>AA73*AB73*0.012</f>
        <v>#DIV/0!</v>
      </c>
      <c r="AF73" s="306"/>
      <c r="AG73" s="324"/>
      <c r="AH73" s="306"/>
      <c r="AI73" s="347"/>
      <c r="AJ73" s="502" t="e">
        <f t="shared" si="44"/>
        <v>#DIV/0!</v>
      </c>
      <c r="AK73" s="503" t="e">
        <f>AJ73/(12*AA73)*1000</f>
        <v>#DIV/0!</v>
      </c>
      <c r="AL73" s="504" t="e">
        <f t="shared" si="34"/>
        <v>#DIV/0!</v>
      </c>
      <c r="AM73" s="505">
        <f t="shared" si="35"/>
        <v>0</v>
      </c>
      <c r="AN73" s="506" t="e">
        <f>AF73+AH73-(AM73*AB73*0.012)</f>
        <v>#DIV/0!</v>
      </c>
      <c r="AO73" s="484" t="e">
        <f>AN73/(12*AM73)*1000</f>
        <v>#DIV/0!</v>
      </c>
      <c r="AP73" s="487" t="e">
        <f t="shared" si="36"/>
        <v>#DIV/0!</v>
      </c>
      <c r="AQ73" s="99"/>
      <c r="AR73" s="491" t="e">
        <f>AQ73/(12*AM73)*1000</f>
        <v>#DIV/0!</v>
      </c>
      <c r="AS73" s="484" t="e">
        <f t="shared" si="37"/>
        <v>#DIV/0!</v>
      </c>
      <c r="AT73" s="489" t="e">
        <f t="shared" si="38"/>
        <v>#DIV/0!</v>
      </c>
      <c r="AU73" s="490" t="e">
        <f t="shared" si="39"/>
        <v>#DIV/0!</v>
      </c>
      <c r="AV73" s="287">
        <f t="shared" si="33"/>
        <v>0</v>
      </c>
      <c r="AW73" s="11">
        <f t="shared" si="40"/>
        <v>0</v>
      </c>
      <c r="AX73" s="97"/>
      <c r="AY73" s="12" t="e">
        <f t="shared" si="45"/>
        <v>#DIV/0!</v>
      </c>
      <c r="AZ73" s="82"/>
      <c r="BA73" s="123"/>
      <c r="BB73" s="9" t="e">
        <f>(AV73+AV74+AH73+AH74-AZ73-2/3*AZ74)/((BA73*12+BA74*8))</f>
        <v>#DIV/0!</v>
      </c>
      <c r="BD73" s="82"/>
      <c r="BE73" s="553"/>
      <c r="BG73" s="339"/>
      <c r="BH73" s="414">
        <f>IF(AG73+AG74+AI73+AI74-AM73-2/3*AM74&lt;0,AG73+AG74+AI73+AI74-AM73-2/3*AM74,0)</f>
        <v>0</v>
      </c>
      <c r="BI73" s="414">
        <f>AG73+AI73-AM73</f>
        <v>0</v>
      </c>
      <c r="BJ73" s="547">
        <f>BI73+BI74</f>
        <v>0</v>
      </c>
      <c r="BK73" s="298">
        <f>IF(AV73+AV74+AH73+AH74-AZ73-2/3*AZ74&lt;0,AV73+AV74+AH73+AH74-AZ73-2/3*AZ74,0)</f>
        <v>0</v>
      </c>
      <c r="BL73" s="421"/>
    </row>
    <row r="74" spans="1:64" ht="13.5" thickBot="1" x14ac:dyDescent="0.25">
      <c r="A74" s="648"/>
      <c r="B74" s="624"/>
      <c r="C74" s="147" t="s">
        <v>11</v>
      </c>
      <c r="D74" s="369"/>
      <c r="E74" s="114"/>
      <c r="F74" s="84"/>
      <c r="G74" s="84"/>
      <c r="H74" s="84"/>
      <c r="I74" s="84"/>
      <c r="J74" s="84"/>
      <c r="K74" s="84"/>
      <c r="L74" s="84"/>
      <c r="M74" s="85"/>
      <c r="N74" s="84"/>
      <c r="O74" s="84"/>
      <c r="P74" s="73">
        <f t="shared" si="46"/>
        <v>0</v>
      </c>
      <c r="Q74" s="114"/>
      <c r="R74" s="383">
        <f t="shared" si="41"/>
        <v>0</v>
      </c>
      <c r="S74" s="478" t="str">
        <f>IF(D73+D74=0,"",(H73+H74+I73+I74)/(12*(D73+D74))*1000)</f>
        <v/>
      </c>
      <c r="T74" s="117" t="s">
        <v>18</v>
      </c>
      <c r="U74" s="91" t="s">
        <v>18</v>
      </c>
      <c r="V74" s="448" t="e">
        <f t="shared" si="42"/>
        <v>#DIV/0!</v>
      </c>
      <c r="W74" s="449" t="e">
        <f t="shared" si="29"/>
        <v>#DIV/0!</v>
      </c>
      <c r="X74" s="449" t="e">
        <f t="shared" si="30"/>
        <v>#DIV/0!</v>
      </c>
      <c r="Y74" s="452" t="e">
        <f t="shared" si="32"/>
        <v>#DIV/0!</v>
      </c>
      <c r="Z74" s="402">
        <v>0.05</v>
      </c>
      <c r="AA74" s="232"/>
      <c r="AB74" s="222" t="e">
        <f t="shared" ref="AB74:AB137" si="47">V74*(1+Z74)</f>
        <v>#DIV/0!</v>
      </c>
      <c r="AC74" s="223" t="e">
        <f>V74-Y74+1400</f>
        <v>#DIV/0!</v>
      </c>
      <c r="AD74" s="224" t="e">
        <f t="shared" si="43"/>
        <v>#DIV/0!</v>
      </c>
      <c r="AE74" s="535" t="e">
        <f>AA74*AB74*0.008</f>
        <v>#DIV/0!</v>
      </c>
      <c r="AF74" s="307"/>
      <c r="AG74" s="313"/>
      <c r="AH74" s="307"/>
      <c r="AI74" s="348"/>
      <c r="AJ74" s="514" t="e">
        <f t="shared" si="44"/>
        <v>#DIV/0!</v>
      </c>
      <c r="AK74" s="515" t="e">
        <f>AJ74/(8*AA74)*1000</f>
        <v>#DIV/0!</v>
      </c>
      <c r="AL74" s="516" t="e">
        <f t="shared" si="34"/>
        <v>#DIV/0!</v>
      </c>
      <c r="AM74" s="501">
        <f t="shared" si="35"/>
        <v>0</v>
      </c>
      <c r="AN74" s="517" t="e">
        <f>AF74+AH74-(AM74*AB74*0.008)</f>
        <v>#DIV/0!</v>
      </c>
      <c r="AO74" s="518" t="e">
        <f>AN74/(8*AM74)*1000</f>
        <v>#DIV/0!</v>
      </c>
      <c r="AP74" s="519" t="e">
        <f t="shared" si="36"/>
        <v>#DIV/0!</v>
      </c>
      <c r="AQ74" s="109"/>
      <c r="AR74" s="526" t="e">
        <f>AQ74/(8*AM74)*1000</f>
        <v>#DIV/0!</v>
      </c>
      <c r="AS74" s="526" t="e">
        <f t="shared" si="37"/>
        <v>#DIV/0!</v>
      </c>
      <c r="AT74" s="528" t="e">
        <f t="shared" si="38"/>
        <v>#DIV/0!</v>
      </c>
      <c r="AU74" s="529" t="e">
        <f t="shared" si="39"/>
        <v>#DIV/0!</v>
      </c>
      <c r="AV74" s="288">
        <f t="shared" si="33"/>
        <v>0</v>
      </c>
      <c r="AW74" s="52">
        <f t="shared" si="40"/>
        <v>0</v>
      </c>
      <c r="AX74" s="96"/>
      <c r="AY74" s="53" t="e">
        <f t="shared" si="45"/>
        <v>#DIV/0!</v>
      </c>
      <c r="AZ74" s="138"/>
      <c r="BA74" s="85"/>
      <c r="BB74" s="54"/>
      <c r="BD74" s="138">
        <f>AF74/2</f>
        <v>0</v>
      </c>
      <c r="BE74" s="554">
        <f>AG74/2</f>
        <v>0</v>
      </c>
      <c r="BG74" s="338"/>
      <c r="BH74" s="545"/>
      <c r="BI74" s="545">
        <f>AG74+AI74-2/3*AM74</f>
        <v>0</v>
      </c>
      <c r="BJ74" s="546"/>
      <c r="BK74" s="299"/>
      <c r="BL74" s="602"/>
    </row>
    <row r="75" spans="1:64" x14ac:dyDescent="0.2">
      <c r="A75" s="648"/>
      <c r="B75" s="626"/>
      <c r="C75" s="150" t="s">
        <v>10</v>
      </c>
      <c r="D75" s="370"/>
      <c r="E75" s="113"/>
      <c r="F75" s="83"/>
      <c r="G75" s="83"/>
      <c r="H75" s="83"/>
      <c r="I75" s="83"/>
      <c r="J75" s="83"/>
      <c r="K75" s="83"/>
      <c r="L75" s="83"/>
      <c r="M75" s="123"/>
      <c r="N75" s="83"/>
      <c r="O75" s="83"/>
      <c r="P75" s="72">
        <f t="shared" si="46"/>
        <v>0</v>
      </c>
      <c r="Q75" s="113"/>
      <c r="R75" s="382">
        <f t="shared" si="41"/>
        <v>0</v>
      </c>
      <c r="S75" s="105">
        <f>Q75+Q76</f>
        <v>0</v>
      </c>
      <c r="T75" s="204"/>
      <c r="U75" s="89">
        <f>S75-T75</f>
        <v>0</v>
      </c>
      <c r="V75" s="460" t="e">
        <f t="shared" si="42"/>
        <v>#DIV/0!</v>
      </c>
      <c r="W75" s="461" t="e">
        <f t="shared" si="29"/>
        <v>#DIV/0!</v>
      </c>
      <c r="X75" s="461" t="e">
        <f t="shared" si="30"/>
        <v>#DIV/0!</v>
      </c>
      <c r="Y75" s="462" t="e">
        <f t="shared" si="32"/>
        <v>#DIV/0!</v>
      </c>
      <c r="Z75" s="259">
        <v>7.0000000000000007E-2</v>
      </c>
      <c r="AA75" s="66"/>
      <c r="AB75" s="219" t="e">
        <f t="shared" si="47"/>
        <v>#DIV/0!</v>
      </c>
      <c r="AC75" s="220" t="e">
        <f>V75-Y75 +0.07*(F75+0.8*(G75+M75+N75))</f>
        <v>#DIV/0!</v>
      </c>
      <c r="AD75" s="221" t="e">
        <f t="shared" si="43"/>
        <v>#DIV/0!</v>
      </c>
      <c r="AE75" s="498" t="e">
        <f>AA75*AB75*0.012</f>
        <v>#DIV/0!</v>
      </c>
      <c r="AF75" s="306"/>
      <c r="AG75" s="324"/>
      <c r="AH75" s="306"/>
      <c r="AI75" s="347"/>
      <c r="AJ75" s="502" t="e">
        <f t="shared" si="44"/>
        <v>#DIV/0!</v>
      </c>
      <c r="AK75" s="503" t="e">
        <f>AJ75/(12*AA75)*1000</f>
        <v>#DIV/0!</v>
      </c>
      <c r="AL75" s="504" t="e">
        <f t="shared" si="34"/>
        <v>#DIV/0!</v>
      </c>
      <c r="AM75" s="505">
        <f t="shared" si="35"/>
        <v>0</v>
      </c>
      <c r="AN75" s="506" t="e">
        <f>AF75+AH75-(AM75*AB75*0.012)</f>
        <v>#DIV/0!</v>
      </c>
      <c r="AO75" s="484" t="e">
        <f>AN75/(12*AM75)*1000</f>
        <v>#DIV/0!</v>
      </c>
      <c r="AP75" s="487" t="e">
        <f t="shared" si="36"/>
        <v>#DIV/0!</v>
      </c>
      <c r="AQ75" s="99"/>
      <c r="AR75" s="491" t="e">
        <f>AQ75/(12*AM75)*1000</f>
        <v>#DIV/0!</v>
      </c>
      <c r="AS75" s="484" t="e">
        <f t="shared" si="37"/>
        <v>#DIV/0!</v>
      </c>
      <c r="AT75" s="489" t="e">
        <f t="shared" si="38"/>
        <v>#DIV/0!</v>
      </c>
      <c r="AU75" s="490" t="e">
        <f t="shared" si="39"/>
        <v>#DIV/0!</v>
      </c>
      <c r="AV75" s="287">
        <f t="shared" si="33"/>
        <v>0</v>
      </c>
      <c r="AW75" s="11">
        <f t="shared" si="40"/>
        <v>0</v>
      </c>
      <c r="AX75" s="97"/>
      <c r="AY75" s="12" t="e">
        <f t="shared" si="45"/>
        <v>#DIV/0!</v>
      </c>
      <c r="AZ75" s="82"/>
      <c r="BA75" s="123"/>
      <c r="BB75" s="9" t="e">
        <f>(AV75+AV76+AH75+AH76-AZ75-2/3*AZ76)/((BA75*12+BA76*8))</f>
        <v>#DIV/0!</v>
      </c>
      <c r="BD75" s="82"/>
      <c r="BE75" s="553"/>
      <c r="BG75" s="339"/>
      <c r="BH75" s="414">
        <f>IF(AG75+AG76+AI75+AI76-AM75-2/3*AM76&lt;0,AG75+AG76+AI75+AI76-AM75-2/3*AM76,0)</f>
        <v>0</v>
      </c>
      <c r="BI75" s="414">
        <f>AG75+AI75-AM75</f>
        <v>0</v>
      </c>
      <c r="BJ75" s="547">
        <f>BI75+BI76</f>
        <v>0</v>
      </c>
      <c r="BK75" s="298">
        <f>IF(AV75+AV76+AH75+AH76-AZ75-2/3*AZ76&lt;0,AV75+AV76+AH75+AH76-AZ75-2/3*AZ76,0)</f>
        <v>0</v>
      </c>
      <c r="BL75" s="303"/>
    </row>
    <row r="76" spans="1:64" ht="13.5" thickBot="1" x14ac:dyDescent="0.25">
      <c r="A76" s="648"/>
      <c r="B76" s="624"/>
      <c r="C76" s="147" t="s">
        <v>11</v>
      </c>
      <c r="D76" s="369"/>
      <c r="E76" s="114"/>
      <c r="F76" s="84"/>
      <c r="G76" s="84"/>
      <c r="H76" s="84"/>
      <c r="I76" s="84"/>
      <c r="J76" s="84"/>
      <c r="K76" s="84"/>
      <c r="L76" s="84"/>
      <c r="M76" s="85"/>
      <c r="N76" s="84"/>
      <c r="O76" s="84"/>
      <c r="P76" s="73">
        <f t="shared" si="46"/>
        <v>0</v>
      </c>
      <c r="Q76" s="114"/>
      <c r="R76" s="383">
        <f t="shared" si="41"/>
        <v>0</v>
      </c>
      <c r="S76" s="478" t="str">
        <f>IF(D75+D76=0,"",(H75+H76+I75+I76)/(12*(D75+D76))*1000)</f>
        <v/>
      </c>
      <c r="T76" s="117" t="s">
        <v>18</v>
      </c>
      <c r="U76" s="91" t="s">
        <v>18</v>
      </c>
      <c r="V76" s="448" t="e">
        <f t="shared" si="42"/>
        <v>#DIV/0!</v>
      </c>
      <c r="W76" s="449" t="e">
        <f t="shared" si="29"/>
        <v>#DIV/0!</v>
      </c>
      <c r="X76" s="449" t="e">
        <f t="shared" si="30"/>
        <v>#DIV/0!</v>
      </c>
      <c r="Y76" s="452" t="e">
        <f t="shared" si="32"/>
        <v>#DIV/0!</v>
      </c>
      <c r="Z76" s="402">
        <v>0.05</v>
      </c>
      <c r="AA76" s="67"/>
      <c r="AB76" s="222" t="e">
        <f t="shared" si="47"/>
        <v>#DIV/0!</v>
      </c>
      <c r="AC76" s="223" t="e">
        <f>V76-Y76+1400</f>
        <v>#DIV/0!</v>
      </c>
      <c r="AD76" s="224" t="e">
        <f t="shared" si="43"/>
        <v>#DIV/0!</v>
      </c>
      <c r="AE76" s="535" t="e">
        <f>AA76*AB76*0.008</f>
        <v>#DIV/0!</v>
      </c>
      <c r="AF76" s="307"/>
      <c r="AG76" s="313"/>
      <c r="AH76" s="307"/>
      <c r="AI76" s="348"/>
      <c r="AJ76" s="514" t="e">
        <f t="shared" si="44"/>
        <v>#DIV/0!</v>
      </c>
      <c r="AK76" s="515" t="e">
        <f>AJ76/(8*AA76)*1000</f>
        <v>#DIV/0!</v>
      </c>
      <c r="AL76" s="516" t="e">
        <f t="shared" si="34"/>
        <v>#DIV/0!</v>
      </c>
      <c r="AM76" s="501">
        <f t="shared" si="35"/>
        <v>0</v>
      </c>
      <c r="AN76" s="517" t="e">
        <f>AF76+AH76-(AM76*AB76*0.008)</f>
        <v>#DIV/0!</v>
      </c>
      <c r="AO76" s="518" t="e">
        <f>AN76/(8*AM76)*1000</f>
        <v>#DIV/0!</v>
      </c>
      <c r="AP76" s="519" t="e">
        <f t="shared" si="36"/>
        <v>#DIV/0!</v>
      </c>
      <c r="AQ76" s="109"/>
      <c r="AR76" s="526" t="e">
        <f>AQ76/(8*AM76)*1000</f>
        <v>#DIV/0!</v>
      </c>
      <c r="AS76" s="526" t="e">
        <f t="shared" si="37"/>
        <v>#DIV/0!</v>
      </c>
      <c r="AT76" s="528" t="e">
        <f t="shared" si="38"/>
        <v>#DIV/0!</v>
      </c>
      <c r="AU76" s="529" t="e">
        <f t="shared" si="39"/>
        <v>#DIV/0!</v>
      </c>
      <c r="AV76" s="288">
        <f t="shared" si="33"/>
        <v>0</v>
      </c>
      <c r="AW76" s="52">
        <f t="shared" si="40"/>
        <v>0</v>
      </c>
      <c r="AX76" s="96"/>
      <c r="AY76" s="53" t="e">
        <f t="shared" si="45"/>
        <v>#DIV/0!</v>
      </c>
      <c r="AZ76" s="60"/>
      <c r="BA76" s="85"/>
      <c r="BB76" s="54"/>
      <c r="BD76" s="60">
        <f>AF76/2</f>
        <v>0</v>
      </c>
      <c r="BE76" s="554">
        <f>AG76/2</f>
        <v>0</v>
      </c>
      <c r="BG76" s="338"/>
      <c r="BH76" s="545"/>
      <c r="BI76" s="545">
        <f>AG76+AI76-2/3*AM76</f>
        <v>0</v>
      </c>
      <c r="BJ76" s="546"/>
      <c r="BK76" s="299"/>
      <c r="BL76" s="602"/>
    </row>
    <row r="77" spans="1:64" x14ac:dyDescent="0.2">
      <c r="A77" s="648"/>
      <c r="B77" s="626"/>
      <c r="C77" s="150" t="s">
        <v>10</v>
      </c>
      <c r="D77" s="370"/>
      <c r="E77" s="113"/>
      <c r="F77" s="83"/>
      <c r="G77" s="83"/>
      <c r="H77" s="83"/>
      <c r="I77" s="83"/>
      <c r="J77" s="83"/>
      <c r="K77" s="83"/>
      <c r="L77" s="83"/>
      <c r="M77" s="123"/>
      <c r="N77" s="83"/>
      <c r="O77" s="83"/>
      <c r="P77" s="72">
        <f t="shared" si="46"/>
        <v>0</v>
      </c>
      <c r="Q77" s="113"/>
      <c r="R77" s="382">
        <f t="shared" si="41"/>
        <v>0</v>
      </c>
      <c r="S77" s="105">
        <f>Q77+Q78</f>
        <v>0</v>
      </c>
      <c r="T77" s="204"/>
      <c r="U77" s="89">
        <f>S77-T77</f>
        <v>0</v>
      </c>
      <c r="V77" s="460" t="e">
        <f t="shared" si="42"/>
        <v>#DIV/0!</v>
      </c>
      <c r="W77" s="461" t="e">
        <f t="shared" si="29"/>
        <v>#DIV/0!</v>
      </c>
      <c r="X77" s="461" t="e">
        <f t="shared" si="30"/>
        <v>#DIV/0!</v>
      </c>
      <c r="Y77" s="462" t="e">
        <f t="shared" si="32"/>
        <v>#DIV/0!</v>
      </c>
      <c r="Z77" s="259">
        <v>7.0000000000000007E-2</v>
      </c>
      <c r="AA77" s="66"/>
      <c r="AB77" s="219" t="e">
        <f t="shared" si="47"/>
        <v>#DIV/0!</v>
      </c>
      <c r="AC77" s="220" t="e">
        <f>V77-Y77 +0.07*(F77+0.8*(G77+M77+N77))</f>
        <v>#DIV/0!</v>
      </c>
      <c r="AD77" s="221" t="e">
        <f t="shared" si="43"/>
        <v>#DIV/0!</v>
      </c>
      <c r="AE77" s="498" t="e">
        <f>AA77*AB77*0.012</f>
        <v>#DIV/0!</v>
      </c>
      <c r="AF77" s="306"/>
      <c r="AG77" s="325"/>
      <c r="AH77" s="306"/>
      <c r="AI77" s="347"/>
      <c r="AJ77" s="502" t="e">
        <f t="shared" si="44"/>
        <v>#DIV/0!</v>
      </c>
      <c r="AK77" s="503" t="e">
        <f>AJ77/(12*AA77)*1000</f>
        <v>#DIV/0!</v>
      </c>
      <c r="AL77" s="504" t="e">
        <f t="shared" si="34"/>
        <v>#DIV/0!</v>
      </c>
      <c r="AM77" s="505">
        <f t="shared" si="35"/>
        <v>0</v>
      </c>
      <c r="AN77" s="506" t="e">
        <f>AF77+AH77-(AM77*AB77*0.012)</f>
        <v>#DIV/0!</v>
      </c>
      <c r="AO77" s="484" t="e">
        <f>AN77/(12*AM77)*1000</f>
        <v>#DIV/0!</v>
      </c>
      <c r="AP77" s="487" t="e">
        <f t="shared" si="36"/>
        <v>#DIV/0!</v>
      </c>
      <c r="AQ77" s="99"/>
      <c r="AR77" s="491" t="e">
        <f>AQ77/(12*AM77)*1000</f>
        <v>#DIV/0!</v>
      </c>
      <c r="AS77" s="484" t="e">
        <f t="shared" si="37"/>
        <v>#DIV/0!</v>
      </c>
      <c r="AT77" s="489" t="e">
        <f t="shared" si="38"/>
        <v>#DIV/0!</v>
      </c>
      <c r="AU77" s="490" t="e">
        <f t="shared" si="39"/>
        <v>#DIV/0!</v>
      </c>
      <c r="AV77" s="287">
        <f t="shared" si="33"/>
        <v>0</v>
      </c>
      <c r="AW77" s="11">
        <f t="shared" si="40"/>
        <v>0</v>
      </c>
      <c r="AX77" s="97"/>
      <c r="AY77" s="12" t="e">
        <f t="shared" si="45"/>
        <v>#DIV/0!</v>
      </c>
      <c r="AZ77" s="82"/>
      <c r="BA77" s="123"/>
      <c r="BB77" s="9" t="e">
        <f>(AV77+AV78+AH77+AH78-AZ77-2/3*AZ78)/((BA77*12+BA78*8))</f>
        <v>#DIV/0!</v>
      </c>
      <c r="BD77" s="82"/>
      <c r="BE77" s="553"/>
      <c r="BG77" s="550"/>
      <c r="BH77" s="414">
        <f>IF(AG77+AG78+AI77+AI78-AM77-2/3*AM78&lt;0,AG77+AG78+AI77+AI78-AM77-2/3*AM78,0)</f>
        <v>0</v>
      </c>
      <c r="BI77" s="414">
        <f>AG77+AI77-AM77</f>
        <v>0</v>
      </c>
      <c r="BJ77" s="547">
        <f>BI77+BI78</f>
        <v>0</v>
      </c>
      <c r="BK77" s="298">
        <f>IF(AV77+AV78+AH77+AH78-AZ77-2/3*AZ78&lt;0,AV77+AV78+AH77+AH78-AZ77-2/3*AZ78,0)</f>
        <v>0</v>
      </c>
      <c r="BL77" s="421"/>
    </row>
    <row r="78" spans="1:64" ht="13.5" thickBot="1" x14ac:dyDescent="0.25">
      <c r="A78" s="648"/>
      <c r="B78" s="624"/>
      <c r="C78" s="147" t="s">
        <v>11</v>
      </c>
      <c r="D78" s="369"/>
      <c r="E78" s="114"/>
      <c r="F78" s="84"/>
      <c r="G78" s="84"/>
      <c r="H78" s="84"/>
      <c r="I78" s="84"/>
      <c r="J78" s="84"/>
      <c r="K78" s="84"/>
      <c r="L78" s="84"/>
      <c r="M78" s="85"/>
      <c r="N78" s="84"/>
      <c r="O78" s="84"/>
      <c r="P78" s="73">
        <f t="shared" si="46"/>
        <v>0</v>
      </c>
      <c r="Q78" s="114"/>
      <c r="R78" s="383">
        <f t="shared" si="41"/>
        <v>0</v>
      </c>
      <c r="S78" s="478" t="str">
        <f>IF(D77+D78=0,"",(H77+H78+I77+I78)/(12*(D77+D78))*1000)</f>
        <v/>
      </c>
      <c r="T78" s="117" t="s">
        <v>18</v>
      </c>
      <c r="U78" s="91" t="s">
        <v>18</v>
      </c>
      <c r="V78" s="448" t="e">
        <f t="shared" si="42"/>
        <v>#DIV/0!</v>
      </c>
      <c r="W78" s="449" t="e">
        <f t="shared" si="29"/>
        <v>#DIV/0!</v>
      </c>
      <c r="X78" s="449" t="e">
        <f t="shared" si="30"/>
        <v>#DIV/0!</v>
      </c>
      <c r="Y78" s="452" t="e">
        <f t="shared" si="32"/>
        <v>#DIV/0!</v>
      </c>
      <c r="Z78" s="402">
        <v>0.05</v>
      </c>
      <c r="AA78" s="67"/>
      <c r="AB78" s="222" t="e">
        <f t="shared" si="47"/>
        <v>#DIV/0!</v>
      </c>
      <c r="AC78" s="223" t="e">
        <f>V78-Y78+1400</f>
        <v>#DIV/0!</v>
      </c>
      <c r="AD78" s="224" t="e">
        <f t="shared" si="43"/>
        <v>#DIV/0!</v>
      </c>
      <c r="AE78" s="535" t="e">
        <f>AA78*AB78*0.008</f>
        <v>#DIV/0!</v>
      </c>
      <c r="AF78" s="307"/>
      <c r="AG78" s="313"/>
      <c r="AH78" s="307"/>
      <c r="AI78" s="348"/>
      <c r="AJ78" s="514" t="e">
        <f t="shared" si="44"/>
        <v>#DIV/0!</v>
      </c>
      <c r="AK78" s="515" t="e">
        <f>AJ78/(8*AA78)*1000</f>
        <v>#DIV/0!</v>
      </c>
      <c r="AL78" s="516" t="e">
        <f t="shared" si="34"/>
        <v>#DIV/0!</v>
      </c>
      <c r="AM78" s="501">
        <f t="shared" si="35"/>
        <v>0</v>
      </c>
      <c r="AN78" s="517" t="e">
        <f>AF78+AH78-(AM78*AB78*0.008)</f>
        <v>#DIV/0!</v>
      </c>
      <c r="AO78" s="518" t="e">
        <f>AN78/(8*AM78)*1000</f>
        <v>#DIV/0!</v>
      </c>
      <c r="AP78" s="519" t="e">
        <f t="shared" si="36"/>
        <v>#DIV/0!</v>
      </c>
      <c r="AQ78" s="109"/>
      <c r="AR78" s="526" t="e">
        <f>AQ78/(8*AM78)*1000</f>
        <v>#DIV/0!</v>
      </c>
      <c r="AS78" s="526" t="e">
        <f t="shared" si="37"/>
        <v>#DIV/0!</v>
      </c>
      <c r="AT78" s="528" t="e">
        <f t="shared" si="38"/>
        <v>#DIV/0!</v>
      </c>
      <c r="AU78" s="529" t="e">
        <f t="shared" si="39"/>
        <v>#DIV/0!</v>
      </c>
      <c r="AV78" s="288">
        <f t="shared" si="33"/>
        <v>0</v>
      </c>
      <c r="AW78" s="52">
        <f t="shared" si="40"/>
        <v>0</v>
      </c>
      <c r="AX78" s="96"/>
      <c r="AY78" s="53" t="e">
        <f t="shared" si="45"/>
        <v>#DIV/0!</v>
      </c>
      <c r="AZ78" s="60"/>
      <c r="BA78" s="85"/>
      <c r="BB78" s="54"/>
      <c r="BD78" s="60">
        <f>AF78/2</f>
        <v>0</v>
      </c>
      <c r="BE78" s="554">
        <f>AG78/2</f>
        <v>0</v>
      </c>
      <c r="BG78" s="338"/>
      <c r="BH78" s="545"/>
      <c r="BI78" s="545">
        <f>AG78+AI78-2/3*AM78</f>
        <v>0</v>
      </c>
      <c r="BJ78" s="546"/>
      <c r="BK78" s="299"/>
      <c r="BL78" s="602"/>
    </row>
    <row r="79" spans="1:64" x14ac:dyDescent="0.2">
      <c r="A79" s="648"/>
      <c r="B79" s="626"/>
      <c r="C79" s="150" t="s">
        <v>10</v>
      </c>
      <c r="D79" s="370"/>
      <c r="E79" s="113"/>
      <c r="F79" s="83"/>
      <c r="G79" s="83"/>
      <c r="H79" s="83"/>
      <c r="I79" s="83"/>
      <c r="J79" s="83"/>
      <c r="K79" s="83"/>
      <c r="L79" s="83"/>
      <c r="M79" s="123"/>
      <c r="N79" s="83"/>
      <c r="O79" s="83"/>
      <c r="P79" s="76">
        <f t="shared" si="46"/>
        <v>0</v>
      </c>
      <c r="Q79" s="113"/>
      <c r="R79" s="385">
        <f t="shared" si="41"/>
        <v>0</v>
      </c>
      <c r="S79" s="105">
        <f>Q79+Q80</f>
        <v>0</v>
      </c>
      <c r="T79" s="204"/>
      <c r="U79" s="89">
        <f>S79-T79</f>
        <v>0</v>
      </c>
      <c r="V79" s="460" t="e">
        <f t="shared" si="42"/>
        <v>#DIV/0!</v>
      </c>
      <c r="W79" s="461" t="e">
        <f t="shared" si="29"/>
        <v>#DIV/0!</v>
      </c>
      <c r="X79" s="461" t="e">
        <f t="shared" si="30"/>
        <v>#DIV/0!</v>
      </c>
      <c r="Y79" s="462" t="e">
        <f t="shared" si="32"/>
        <v>#DIV/0!</v>
      </c>
      <c r="Z79" s="259">
        <v>7.0000000000000007E-2</v>
      </c>
      <c r="AA79" s="66"/>
      <c r="AB79" s="219" t="e">
        <f t="shared" si="47"/>
        <v>#DIV/0!</v>
      </c>
      <c r="AC79" s="220" t="e">
        <f>V79-Y79 +0.07*(F79+0.8*(G79+M79+N79))</f>
        <v>#DIV/0!</v>
      </c>
      <c r="AD79" s="221" t="e">
        <f t="shared" si="43"/>
        <v>#DIV/0!</v>
      </c>
      <c r="AE79" s="498" t="e">
        <f>AA79*AB79*0.012</f>
        <v>#DIV/0!</v>
      </c>
      <c r="AF79" s="306"/>
      <c r="AG79" s="324"/>
      <c r="AH79" s="306"/>
      <c r="AI79" s="347"/>
      <c r="AJ79" s="502" t="e">
        <f t="shared" si="44"/>
        <v>#DIV/0!</v>
      </c>
      <c r="AK79" s="503" t="e">
        <f>AJ79/(12*AA79)*1000</f>
        <v>#DIV/0!</v>
      </c>
      <c r="AL79" s="504" t="e">
        <f t="shared" si="34"/>
        <v>#DIV/0!</v>
      </c>
      <c r="AM79" s="505">
        <f t="shared" si="35"/>
        <v>0</v>
      </c>
      <c r="AN79" s="506" t="e">
        <f>AF79+AH79-(AM79*AB79*0.012)</f>
        <v>#DIV/0!</v>
      </c>
      <c r="AO79" s="484" t="e">
        <f>AN79/(12*AM79)*1000</f>
        <v>#DIV/0!</v>
      </c>
      <c r="AP79" s="487" t="e">
        <f t="shared" si="36"/>
        <v>#DIV/0!</v>
      </c>
      <c r="AQ79" s="99"/>
      <c r="AR79" s="491" t="e">
        <f>AQ79/(12*AM79)*1000</f>
        <v>#DIV/0!</v>
      </c>
      <c r="AS79" s="484" t="e">
        <f t="shared" si="37"/>
        <v>#DIV/0!</v>
      </c>
      <c r="AT79" s="489" t="e">
        <f t="shared" si="38"/>
        <v>#DIV/0!</v>
      </c>
      <c r="AU79" s="490" t="e">
        <f t="shared" si="39"/>
        <v>#DIV/0!</v>
      </c>
      <c r="AV79" s="287">
        <f>AF79+AQ79</f>
        <v>0</v>
      </c>
      <c r="AW79" s="11">
        <f t="shared" si="40"/>
        <v>0</v>
      </c>
      <c r="AX79" s="97"/>
      <c r="AY79" s="12" t="e">
        <f t="shared" si="45"/>
        <v>#DIV/0!</v>
      </c>
      <c r="AZ79" s="82"/>
      <c r="BA79" s="123"/>
      <c r="BB79" s="9" t="e">
        <f>(AV79+AV80+AH79+AH80-AZ79-2/3*AZ80)/((BA79*12+BA80*8))</f>
        <v>#DIV/0!</v>
      </c>
      <c r="BD79" s="82"/>
      <c r="BE79" s="553"/>
      <c r="BG79" s="339"/>
      <c r="BH79" s="414">
        <f>IF(AG79+AG80+AI79+AI80-AM79-2/3*AM80&lt;0,AG79+AG80+AI79+AI80-AM79-2/3*AM80,0)</f>
        <v>0</v>
      </c>
      <c r="BI79" s="414">
        <f>AG79+AI79-AM79</f>
        <v>0</v>
      </c>
      <c r="BJ79" s="547">
        <f>BI79+BI80</f>
        <v>0</v>
      </c>
      <c r="BK79" s="298">
        <f>IF(AV79+AV80+AH79+AH80-AZ79-2/3*AZ80&lt;0,AV79+AV80+AH79+AH80-AZ79-2/3*AZ80,0)</f>
        <v>0</v>
      </c>
      <c r="BL79" s="303"/>
    </row>
    <row r="80" spans="1:64" ht="13.5" thickBot="1" x14ac:dyDescent="0.25">
      <c r="A80" s="648"/>
      <c r="B80" s="624"/>
      <c r="C80" s="147" t="s">
        <v>11</v>
      </c>
      <c r="D80" s="369"/>
      <c r="E80" s="114"/>
      <c r="F80" s="84"/>
      <c r="G80" s="84"/>
      <c r="H80" s="84"/>
      <c r="I80" s="84"/>
      <c r="J80" s="84"/>
      <c r="K80" s="84"/>
      <c r="L80" s="84"/>
      <c r="M80" s="85"/>
      <c r="N80" s="84"/>
      <c r="O80" s="84"/>
      <c r="P80" s="77">
        <f t="shared" si="46"/>
        <v>0</v>
      </c>
      <c r="Q80" s="114"/>
      <c r="R80" s="386">
        <f t="shared" si="41"/>
        <v>0</v>
      </c>
      <c r="S80" s="478" t="str">
        <f>IF(D79+D80=0,"",(H79+H80+I79+I80)/(12*(D79+D80))*1000)</f>
        <v/>
      </c>
      <c r="T80" s="117" t="s">
        <v>18</v>
      </c>
      <c r="U80" s="91" t="s">
        <v>18</v>
      </c>
      <c r="V80" s="448" t="e">
        <f t="shared" si="42"/>
        <v>#DIV/0!</v>
      </c>
      <c r="W80" s="449" t="e">
        <f t="shared" si="29"/>
        <v>#DIV/0!</v>
      </c>
      <c r="X80" s="449" t="e">
        <f t="shared" si="30"/>
        <v>#DIV/0!</v>
      </c>
      <c r="Y80" s="452" t="e">
        <f t="shared" si="32"/>
        <v>#DIV/0!</v>
      </c>
      <c r="Z80" s="402">
        <v>0.05</v>
      </c>
      <c r="AA80" s="67"/>
      <c r="AB80" s="222" t="e">
        <f t="shared" si="47"/>
        <v>#DIV/0!</v>
      </c>
      <c r="AC80" s="223" t="e">
        <f>V80-Y80+1400</f>
        <v>#DIV/0!</v>
      </c>
      <c r="AD80" s="224" t="e">
        <f t="shared" si="43"/>
        <v>#DIV/0!</v>
      </c>
      <c r="AE80" s="535" t="e">
        <f>AA80*AB80*0.008</f>
        <v>#DIV/0!</v>
      </c>
      <c r="AF80" s="307"/>
      <c r="AG80" s="313"/>
      <c r="AH80" s="307"/>
      <c r="AI80" s="348"/>
      <c r="AJ80" s="514" t="e">
        <f t="shared" si="44"/>
        <v>#DIV/0!</v>
      </c>
      <c r="AK80" s="515" t="e">
        <f>AJ80/(8*AA80)*1000</f>
        <v>#DIV/0!</v>
      </c>
      <c r="AL80" s="516" t="e">
        <f t="shared" si="34"/>
        <v>#DIV/0!</v>
      </c>
      <c r="AM80" s="501">
        <f t="shared" si="35"/>
        <v>0</v>
      </c>
      <c r="AN80" s="517" t="e">
        <f>AF80+AH80-(AM80*AB80*0.008)</f>
        <v>#DIV/0!</v>
      </c>
      <c r="AO80" s="518" t="e">
        <f>AN80/(8*AM80)*1000</f>
        <v>#DIV/0!</v>
      </c>
      <c r="AP80" s="519" t="e">
        <f t="shared" si="36"/>
        <v>#DIV/0!</v>
      </c>
      <c r="AQ80" s="109"/>
      <c r="AR80" s="526" t="e">
        <f>AQ80/(8*AM80)*1000</f>
        <v>#DIV/0!</v>
      </c>
      <c r="AS80" s="526" t="e">
        <f t="shared" si="37"/>
        <v>#DIV/0!</v>
      </c>
      <c r="AT80" s="528" t="e">
        <f t="shared" si="38"/>
        <v>#DIV/0!</v>
      </c>
      <c r="AU80" s="529" t="e">
        <f t="shared" si="39"/>
        <v>#DIV/0!</v>
      </c>
      <c r="AV80" s="288">
        <f t="shared" si="33"/>
        <v>0</v>
      </c>
      <c r="AW80" s="52">
        <f t="shared" si="40"/>
        <v>0</v>
      </c>
      <c r="AX80" s="96"/>
      <c r="AY80" s="53" t="e">
        <f t="shared" si="45"/>
        <v>#DIV/0!</v>
      </c>
      <c r="AZ80" s="60"/>
      <c r="BA80" s="85"/>
      <c r="BB80" s="54"/>
      <c r="BD80" s="60">
        <f>AF80/2</f>
        <v>0</v>
      </c>
      <c r="BE80" s="554">
        <f>AG80/2</f>
        <v>0</v>
      </c>
      <c r="BG80" s="338"/>
      <c r="BH80" s="545"/>
      <c r="BI80" s="545">
        <f>AG80+AI80-2/3*AM80</f>
        <v>0</v>
      </c>
      <c r="BJ80" s="546"/>
      <c r="BK80" s="299"/>
      <c r="BL80" s="602"/>
    </row>
    <row r="81" spans="1:65" x14ac:dyDescent="0.2">
      <c r="A81" s="648"/>
      <c r="B81" s="626"/>
      <c r="C81" s="150" t="s">
        <v>10</v>
      </c>
      <c r="D81" s="370"/>
      <c r="E81" s="113"/>
      <c r="F81" s="83"/>
      <c r="G81" s="83"/>
      <c r="H81" s="83"/>
      <c r="I81" s="83"/>
      <c r="J81" s="83"/>
      <c r="K81" s="83"/>
      <c r="L81" s="83"/>
      <c r="M81" s="123"/>
      <c r="N81" s="83"/>
      <c r="O81" s="83"/>
      <c r="P81" s="76">
        <f t="shared" si="46"/>
        <v>0</v>
      </c>
      <c r="Q81" s="113"/>
      <c r="R81" s="385">
        <f t="shared" si="41"/>
        <v>0</v>
      </c>
      <c r="S81" s="105">
        <f>Q81+Q82</f>
        <v>0</v>
      </c>
      <c r="T81" s="204"/>
      <c r="U81" s="89">
        <f>S81-T81</f>
        <v>0</v>
      </c>
      <c r="V81" s="460" t="e">
        <f t="shared" si="42"/>
        <v>#DIV/0!</v>
      </c>
      <c r="W81" s="461" t="e">
        <f t="shared" si="29"/>
        <v>#DIV/0!</v>
      </c>
      <c r="X81" s="461" t="e">
        <f t="shared" si="30"/>
        <v>#DIV/0!</v>
      </c>
      <c r="Y81" s="462" t="e">
        <f t="shared" si="32"/>
        <v>#DIV/0!</v>
      </c>
      <c r="Z81" s="259">
        <v>7.0000000000000007E-2</v>
      </c>
      <c r="AA81" s="66"/>
      <c r="AB81" s="219" t="e">
        <f t="shared" si="47"/>
        <v>#DIV/0!</v>
      </c>
      <c r="AC81" s="220" t="e">
        <f>V81-Y81 +0.07*(F81+0.8*(G81+M81+N81))</f>
        <v>#DIV/0!</v>
      </c>
      <c r="AD81" s="221" t="e">
        <f t="shared" si="43"/>
        <v>#DIV/0!</v>
      </c>
      <c r="AE81" s="498" t="e">
        <f>AA81*AB81*0.012</f>
        <v>#DIV/0!</v>
      </c>
      <c r="AF81" s="306"/>
      <c r="AG81" s="324"/>
      <c r="AH81" s="306"/>
      <c r="AI81" s="347"/>
      <c r="AJ81" s="502" t="e">
        <f t="shared" si="44"/>
        <v>#DIV/0!</v>
      </c>
      <c r="AK81" s="503" t="e">
        <f>AJ81/(12*AA81)*1000</f>
        <v>#DIV/0!</v>
      </c>
      <c r="AL81" s="504" t="e">
        <f t="shared" si="34"/>
        <v>#DIV/0!</v>
      </c>
      <c r="AM81" s="505">
        <f t="shared" si="35"/>
        <v>0</v>
      </c>
      <c r="AN81" s="506" t="e">
        <f>AF81+AH81-(AM81*AB81*0.012)</f>
        <v>#DIV/0!</v>
      </c>
      <c r="AO81" s="484" t="e">
        <f>AN81/(12*AM81)*1000</f>
        <v>#DIV/0!</v>
      </c>
      <c r="AP81" s="487" t="e">
        <f t="shared" si="36"/>
        <v>#DIV/0!</v>
      </c>
      <c r="AQ81" s="99"/>
      <c r="AR81" s="491" t="e">
        <f>AQ81/(12*AM81)*1000</f>
        <v>#DIV/0!</v>
      </c>
      <c r="AS81" s="484" t="e">
        <f t="shared" si="37"/>
        <v>#DIV/0!</v>
      </c>
      <c r="AT81" s="489" t="e">
        <f t="shared" si="38"/>
        <v>#DIV/0!</v>
      </c>
      <c r="AU81" s="490" t="e">
        <f t="shared" si="39"/>
        <v>#DIV/0!</v>
      </c>
      <c r="AV81" s="287">
        <f t="shared" si="33"/>
        <v>0</v>
      </c>
      <c r="AW81" s="11">
        <f t="shared" si="40"/>
        <v>0</v>
      </c>
      <c r="AX81" s="97"/>
      <c r="AY81" s="144" t="e">
        <f t="shared" si="45"/>
        <v>#DIV/0!</v>
      </c>
      <c r="AZ81" s="82"/>
      <c r="BA81" s="123"/>
      <c r="BB81" s="9" t="e">
        <f>(AV81+AV82+AH81+AH82-AZ81-2/3*AZ82)/((BA81*12+BA82*8))</f>
        <v>#DIV/0!</v>
      </c>
      <c r="BD81" s="82"/>
      <c r="BE81" s="553"/>
      <c r="BG81" s="339"/>
      <c r="BH81" s="414">
        <f>IF(AG81+AG82+AI81+AI82-AM81-2/3*AM82&lt;0,AG81+AG82+AI81+AI82-AM81-2/3*AM82,0)</f>
        <v>0</v>
      </c>
      <c r="BI81" s="414">
        <f>AG81+AI81-AM81</f>
        <v>0</v>
      </c>
      <c r="BJ81" s="547">
        <f>BI81+BI82</f>
        <v>0</v>
      </c>
      <c r="BK81" s="298">
        <f>IF(AV81+AV82+AH81+AH82-AZ81-2/3*AZ82&lt;0,AV81+AV82+AH81+AH82-AZ81-2/3*AZ82,0)</f>
        <v>0</v>
      </c>
      <c r="BL81" s="303"/>
    </row>
    <row r="82" spans="1:65" ht="13.5" thickBot="1" x14ac:dyDescent="0.25">
      <c r="A82" s="648"/>
      <c r="B82" s="624"/>
      <c r="C82" s="147" t="s">
        <v>11</v>
      </c>
      <c r="D82" s="369"/>
      <c r="E82" s="114"/>
      <c r="F82" s="84"/>
      <c r="G82" s="84"/>
      <c r="H82" s="84"/>
      <c r="I82" s="84"/>
      <c r="J82" s="84"/>
      <c r="K82" s="84"/>
      <c r="L82" s="84"/>
      <c r="M82" s="85"/>
      <c r="N82" s="84"/>
      <c r="O82" s="84"/>
      <c r="P82" s="73">
        <f t="shared" si="46"/>
        <v>0</v>
      </c>
      <c r="Q82" s="114"/>
      <c r="R82" s="383">
        <f t="shared" si="41"/>
        <v>0</v>
      </c>
      <c r="S82" s="478" t="str">
        <f>IF(D81+D82=0,"",(H81+H82+I81+I82)/(12*(D81+D82))*1000)</f>
        <v/>
      </c>
      <c r="T82" s="117" t="s">
        <v>18</v>
      </c>
      <c r="U82" s="91" t="s">
        <v>18</v>
      </c>
      <c r="V82" s="448" t="e">
        <f t="shared" si="42"/>
        <v>#DIV/0!</v>
      </c>
      <c r="W82" s="449" t="e">
        <f t="shared" si="29"/>
        <v>#DIV/0!</v>
      </c>
      <c r="X82" s="449" t="e">
        <f t="shared" si="30"/>
        <v>#DIV/0!</v>
      </c>
      <c r="Y82" s="452" t="e">
        <f t="shared" si="32"/>
        <v>#DIV/0!</v>
      </c>
      <c r="Z82" s="402">
        <v>0.05</v>
      </c>
      <c r="AA82" s="67"/>
      <c r="AB82" s="222" t="e">
        <f t="shared" si="47"/>
        <v>#DIV/0!</v>
      </c>
      <c r="AC82" s="223" t="e">
        <f>V82-Y82+1400</f>
        <v>#DIV/0!</v>
      </c>
      <c r="AD82" s="224" t="e">
        <f t="shared" si="43"/>
        <v>#DIV/0!</v>
      </c>
      <c r="AE82" s="535" t="e">
        <f>AA82*AB82*0.008</f>
        <v>#DIV/0!</v>
      </c>
      <c r="AF82" s="307"/>
      <c r="AG82" s="313"/>
      <c r="AH82" s="307"/>
      <c r="AI82" s="348"/>
      <c r="AJ82" s="514" t="e">
        <f t="shared" si="44"/>
        <v>#DIV/0!</v>
      </c>
      <c r="AK82" s="515" t="e">
        <f>AJ82/(8*AA82)*1000</f>
        <v>#DIV/0!</v>
      </c>
      <c r="AL82" s="516" t="e">
        <f t="shared" si="34"/>
        <v>#DIV/0!</v>
      </c>
      <c r="AM82" s="501">
        <f t="shared" si="35"/>
        <v>0</v>
      </c>
      <c r="AN82" s="517" t="e">
        <f>AF82+AH82-(AM82*AB82*0.008)</f>
        <v>#DIV/0!</v>
      </c>
      <c r="AO82" s="518" t="e">
        <f>AN82/(8*AM82)*1000</f>
        <v>#DIV/0!</v>
      </c>
      <c r="AP82" s="519" t="e">
        <f t="shared" si="36"/>
        <v>#DIV/0!</v>
      </c>
      <c r="AQ82" s="109"/>
      <c r="AR82" s="526" t="e">
        <f>AQ82/(8*AM82)*1000</f>
        <v>#DIV/0!</v>
      </c>
      <c r="AS82" s="526" t="e">
        <f t="shared" si="37"/>
        <v>#DIV/0!</v>
      </c>
      <c r="AT82" s="528" t="e">
        <f t="shared" si="38"/>
        <v>#DIV/0!</v>
      </c>
      <c r="AU82" s="529" t="e">
        <f t="shared" si="39"/>
        <v>#DIV/0!</v>
      </c>
      <c r="AV82" s="288">
        <f t="shared" si="33"/>
        <v>0</v>
      </c>
      <c r="AW82" s="52">
        <f t="shared" si="40"/>
        <v>0</v>
      </c>
      <c r="AX82" s="96"/>
      <c r="AY82" s="47" t="e">
        <f t="shared" si="45"/>
        <v>#DIV/0!</v>
      </c>
      <c r="AZ82" s="60"/>
      <c r="BA82" s="85"/>
      <c r="BB82" s="54"/>
      <c r="BD82" s="60">
        <f>AF82/2</f>
        <v>0</v>
      </c>
      <c r="BE82" s="554">
        <f>AG82/2</f>
        <v>0</v>
      </c>
      <c r="BG82" s="338"/>
      <c r="BH82" s="545"/>
      <c r="BI82" s="545">
        <f>AG82+AI82-2/3*AM82</f>
        <v>0</v>
      </c>
      <c r="BJ82" s="546"/>
      <c r="BK82" s="299"/>
      <c r="BL82" s="602"/>
    </row>
    <row r="83" spans="1:65" x14ac:dyDescent="0.2">
      <c r="A83" s="648"/>
      <c r="B83" s="626"/>
      <c r="C83" s="150" t="s">
        <v>10</v>
      </c>
      <c r="D83" s="370"/>
      <c r="E83" s="113"/>
      <c r="F83" s="83"/>
      <c r="G83" s="83"/>
      <c r="H83" s="83"/>
      <c r="I83" s="83"/>
      <c r="J83" s="83"/>
      <c r="K83" s="83"/>
      <c r="L83" s="83"/>
      <c r="M83" s="123"/>
      <c r="N83" s="83"/>
      <c r="O83" s="83"/>
      <c r="P83" s="72">
        <f t="shared" si="46"/>
        <v>0</v>
      </c>
      <c r="Q83" s="113"/>
      <c r="R83" s="382">
        <f t="shared" si="41"/>
        <v>0</v>
      </c>
      <c r="S83" s="105">
        <f>Q83+Q84</f>
        <v>0</v>
      </c>
      <c r="T83" s="204"/>
      <c r="U83" s="89">
        <f>S83-T83</f>
        <v>0</v>
      </c>
      <c r="V83" s="460" t="e">
        <f t="shared" si="42"/>
        <v>#DIV/0!</v>
      </c>
      <c r="W83" s="461" t="e">
        <f t="shared" si="29"/>
        <v>#DIV/0!</v>
      </c>
      <c r="X83" s="461" t="e">
        <f t="shared" si="30"/>
        <v>#DIV/0!</v>
      </c>
      <c r="Y83" s="462" t="e">
        <f t="shared" si="32"/>
        <v>#DIV/0!</v>
      </c>
      <c r="Z83" s="259">
        <v>7.0000000000000007E-2</v>
      </c>
      <c r="AA83" s="66"/>
      <c r="AB83" s="219" t="e">
        <f t="shared" si="47"/>
        <v>#DIV/0!</v>
      </c>
      <c r="AC83" s="220" t="e">
        <f>V83-Y83 +0.07*(F83+0.8*(G83+M83+N83))</f>
        <v>#DIV/0!</v>
      </c>
      <c r="AD83" s="221" t="e">
        <f t="shared" si="43"/>
        <v>#DIV/0!</v>
      </c>
      <c r="AE83" s="498" t="e">
        <f>AA83*AB83*0.012</f>
        <v>#DIV/0!</v>
      </c>
      <c r="AF83" s="306"/>
      <c r="AG83" s="324"/>
      <c r="AH83" s="306"/>
      <c r="AI83" s="347"/>
      <c r="AJ83" s="502" t="e">
        <f t="shared" si="44"/>
        <v>#DIV/0!</v>
      </c>
      <c r="AK83" s="503" t="e">
        <f>AJ83/(12*AA83)*1000</f>
        <v>#DIV/0!</v>
      </c>
      <c r="AL83" s="504" t="e">
        <f t="shared" si="34"/>
        <v>#DIV/0!</v>
      </c>
      <c r="AM83" s="505">
        <f t="shared" si="35"/>
        <v>0</v>
      </c>
      <c r="AN83" s="506" t="e">
        <f>AF83+AH83-(AM83*AB83*0.012)</f>
        <v>#DIV/0!</v>
      </c>
      <c r="AO83" s="484" t="e">
        <f>AN83/(12*AM83)*1000</f>
        <v>#DIV/0!</v>
      </c>
      <c r="AP83" s="487" t="e">
        <f t="shared" si="36"/>
        <v>#DIV/0!</v>
      </c>
      <c r="AQ83" s="99"/>
      <c r="AR83" s="491" t="e">
        <f>AQ83/(12*AM83)*1000</f>
        <v>#DIV/0!</v>
      </c>
      <c r="AS83" s="484" t="e">
        <f t="shared" si="37"/>
        <v>#DIV/0!</v>
      </c>
      <c r="AT83" s="489" t="e">
        <f t="shared" si="38"/>
        <v>#DIV/0!</v>
      </c>
      <c r="AU83" s="490" t="e">
        <f t="shared" si="39"/>
        <v>#DIV/0!</v>
      </c>
      <c r="AV83" s="287">
        <f t="shared" si="33"/>
        <v>0</v>
      </c>
      <c r="AW83" s="11">
        <f t="shared" si="40"/>
        <v>0</v>
      </c>
      <c r="AX83" s="97"/>
      <c r="AY83" s="12" t="e">
        <f t="shared" si="45"/>
        <v>#DIV/0!</v>
      </c>
      <c r="AZ83" s="82"/>
      <c r="BA83" s="123"/>
      <c r="BB83" s="9" t="e">
        <f>(AV83+AV84+AH83+AH84-AZ83-2/3*AZ84)/((BA83*12+BA84*8))</f>
        <v>#DIV/0!</v>
      </c>
      <c r="BD83" s="82"/>
      <c r="BE83" s="553"/>
      <c r="BG83" s="339"/>
      <c r="BH83" s="414">
        <f>IF(AG83+AG84+AI83+AI84-AM83-2/3*AM84&lt;0,AG83+AG84+AI83+AI84-AM83-2/3*AM84,0)</f>
        <v>0</v>
      </c>
      <c r="BI83" s="414">
        <f>AG83+AI83-AM83</f>
        <v>0</v>
      </c>
      <c r="BJ83" s="547">
        <f>BI83+BI84</f>
        <v>0</v>
      </c>
      <c r="BK83" s="298">
        <f>IF(AV83+AV84+AH83+AH84-AZ83-2/3*AZ84&lt;0,AV83+AV84+AH83+AH84-AZ83-2/3*AZ84,0)</f>
        <v>0</v>
      </c>
      <c r="BL83" s="303"/>
    </row>
    <row r="84" spans="1:65" ht="13.5" thickBot="1" x14ac:dyDescent="0.25">
      <c r="A84" s="648"/>
      <c r="B84" s="624"/>
      <c r="C84" s="147" t="s">
        <v>11</v>
      </c>
      <c r="D84" s="369"/>
      <c r="E84" s="114"/>
      <c r="F84" s="84"/>
      <c r="G84" s="84"/>
      <c r="H84" s="84"/>
      <c r="I84" s="84"/>
      <c r="J84" s="84"/>
      <c r="K84" s="84"/>
      <c r="L84" s="84"/>
      <c r="M84" s="85"/>
      <c r="N84" s="84"/>
      <c r="O84" s="84"/>
      <c r="P84" s="77">
        <f t="shared" si="46"/>
        <v>0</v>
      </c>
      <c r="Q84" s="114"/>
      <c r="R84" s="386">
        <f t="shared" si="41"/>
        <v>0</v>
      </c>
      <c r="S84" s="478" t="str">
        <f>IF(D83+D84=0,"",(H83+H84+I83+I84)/(12*(D83+D84))*1000)</f>
        <v/>
      </c>
      <c r="T84" s="117" t="s">
        <v>18</v>
      </c>
      <c r="U84" s="91" t="s">
        <v>18</v>
      </c>
      <c r="V84" s="448" t="e">
        <f t="shared" si="42"/>
        <v>#DIV/0!</v>
      </c>
      <c r="W84" s="449" t="e">
        <f t="shared" si="29"/>
        <v>#DIV/0!</v>
      </c>
      <c r="X84" s="449" t="e">
        <f t="shared" si="30"/>
        <v>#DIV/0!</v>
      </c>
      <c r="Y84" s="452" t="e">
        <f t="shared" si="32"/>
        <v>#DIV/0!</v>
      </c>
      <c r="Z84" s="402">
        <v>0.05</v>
      </c>
      <c r="AA84" s="67"/>
      <c r="AB84" s="222" t="e">
        <f t="shared" si="47"/>
        <v>#DIV/0!</v>
      </c>
      <c r="AC84" s="223" t="e">
        <f>V84-Y84+1400</f>
        <v>#DIV/0!</v>
      </c>
      <c r="AD84" s="224" t="e">
        <f t="shared" si="43"/>
        <v>#DIV/0!</v>
      </c>
      <c r="AE84" s="535" t="e">
        <f>AA84*AB84*0.008</f>
        <v>#DIV/0!</v>
      </c>
      <c r="AF84" s="307"/>
      <c r="AG84" s="313"/>
      <c r="AH84" s="307"/>
      <c r="AI84" s="348"/>
      <c r="AJ84" s="514" t="e">
        <f t="shared" si="44"/>
        <v>#DIV/0!</v>
      </c>
      <c r="AK84" s="515" t="e">
        <f>AJ84/(8*AA84)*1000</f>
        <v>#DIV/0!</v>
      </c>
      <c r="AL84" s="516" t="e">
        <f t="shared" si="34"/>
        <v>#DIV/0!</v>
      </c>
      <c r="AM84" s="501">
        <f t="shared" si="35"/>
        <v>0</v>
      </c>
      <c r="AN84" s="517" t="e">
        <f>AF84+AH84-(AM84*AB84*0.008)</f>
        <v>#DIV/0!</v>
      </c>
      <c r="AO84" s="518" t="e">
        <f>AN84/(8*AM84)*1000</f>
        <v>#DIV/0!</v>
      </c>
      <c r="AP84" s="519" t="e">
        <f t="shared" si="36"/>
        <v>#DIV/0!</v>
      </c>
      <c r="AQ84" s="109"/>
      <c r="AR84" s="526" t="e">
        <f>AQ84/(8*AM84)*1000</f>
        <v>#DIV/0!</v>
      </c>
      <c r="AS84" s="526" t="e">
        <f t="shared" si="37"/>
        <v>#DIV/0!</v>
      </c>
      <c r="AT84" s="528" t="e">
        <f t="shared" si="38"/>
        <v>#DIV/0!</v>
      </c>
      <c r="AU84" s="529" t="e">
        <f t="shared" si="39"/>
        <v>#DIV/0!</v>
      </c>
      <c r="AV84" s="288">
        <f t="shared" si="33"/>
        <v>0</v>
      </c>
      <c r="AW84" s="52">
        <f t="shared" si="40"/>
        <v>0</v>
      </c>
      <c r="AX84" s="96"/>
      <c r="AY84" s="53" t="e">
        <f>Y84/AX84</f>
        <v>#DIV/0!</v>
      </c>
      <c r="AZ84" s="60"/>
      <c r="BA84" s="85"/>
      <c r="BB84" s="54"/>
      <c r="BD84" s="60">
        <f>AF84/2</f>
        <v>0</v>
      </c>
      <c r="BE84" s="554">
        <f>AG84/2</f>
        <v>0</v>
      </c>
      <c r="BG84" s="338"/>
      <c r="BH84" s="545"/>
      <c r="BI84" s="545">
        <f>AG84+AI84-2/3*AM84</f>
        <v>0</v>
      </c>
      <c r="BJ84" s="546"/>
      <c r="BK84" s="299"/>
      <c r="BL84" s="602"/>
    </row>
    <row r="85" spans="1:65" x14ac:dyDescent="0.2">
      <c r="A85" s="648"/>
      <c r="B85" s="627"/>
      <c r="C85" s="150" t="s">
        <v>10</v>
      </c>
      <c r="D85" s="370"/>
      <c r="E85" s="113"/>
      <c r="F85" s="83"/>
      <c r="G85" s="83"/>
      <c r="H85" s="83"/>
      <c r="I85" s="83"/>
      <c r="J85" s="83"/>
      <c r="K85" s="83"/>
      <c r="L85" s="83"/>
      <c r="M85" s="123"/>
      <c r="N85" s="83"/>
      <c r="O85" s="83"/>
      <c r="P85" s="76">
        <f t="shared" si="46"/>
        <v>0</v>
      </c>
      <c r="Q85" s="113"/>
      <c r="R85" s="385">
        <f t="shared" si="41"/>
        <v>0</v>
      </c>
      <c r="S85" s="105">
        <f>Q85+Q86</f>
        <v>0</v>
      </c>
      <c r="T85" s="206"/>
      <c r="U85" s="89">
        <f>S85-T85</f>
        <v>0</v>
      </c>
      <c r="V85" s="460" t="e">
        <f t="shared" si="42"/>
        <v>#DIV/0!</v>
      </c>
      <c r="W85" s="461" t="e">
        <f t="shared" si="29"/>
        <v>#DIV/0!</v>
      </c>
      <c r="X85" s="461" t="e">
        <f t="shared" si="30"/>
        <v>#DIV/0!</v>
      </c>
      <c r="Y85" s="462" t="e">
        <f t="shared" si="32"/>
        <v>#DIV/0!</v>
      </c>
      <c r="Z85" s="259">
        <v>7.0000000000000007E-2</v>
      </c>
      <c r="AA85" s="66"/>
      <c r="AB85" s="219" t="e">
        <f t="shared" si="47"/>
        <v>#DIV/0!</v>
      </c>
      <c r="AC85" s="220" t="e">
        <f>V85-Y85 +0.07*(F85+0.8*(G85+M85+N85))</f>
        <v>#DIV/0!</v>
      </c>
      <c r="AD85" s="221" t="e">
        <f t="shared" si="43"/>
        <v>#DIV/0!</v>
      </c>
      <c r="AE85" s="498" t="e">
        <f>AA85*AB85*0.012</f>
        <v>#DIV/0!</v>
      </c>
      <c r="AF85" s="306"/>
      <c r="AG85" s="324"/>
      <c r="AH85" s="306"/>
      <c r="AI85" s="347"/>
      <c r="AJ85" s="502" t="e">
        <f t="shared" si="44"/>
        <v>#DIV/0!</v>
      </c>
      <c r="AK85" s="503" t="e">
        <f>AJ85/(12*AA85)*1000</f>
        <v>#DIV/0!</v>
      </c>
      <c r="AL85" s="504" t="e">
        <f t="shared" si="34"/>
        <v>#DIV/0!</v>
      </c>
      <c r="AM85" s="505">
        <f t="shared" si="35"/>
        <v>0</v>
      </c>
      <c r="AN85" s="506" t="e">
        <f>AF85+AH85-(AM85*AB85*0.012)</f>
        <v>#DIV/0!</v>
      </c>
      <c r="AO85" s="484" t="e">
        <f>AN85/(12*AM85)*1000</f>
        <v>#DIV/0!</v>
      </c>
      <c r="AP85" s="487" t="e">
        <f t="shared" si="36"/>
        <v>#DIV/0!</v>
      </c>
      <c r="AQ85" s="99"/>
      <c r="AR85" s="491" t="e">
        <f>AQ85/(12*AM85)*1000</f>
        <v>#DIV/0!</v>
      </c>
      <c r="AS85" s="484" t="e">
        <f t="shared" si="37"/>
        <v>#DIV/0!</v>
      </c>
      <c r="AT85" s="489" t="e">
        <f t="shared" si="38"/>
        <v>#DIV/0!</v>
      </c>
      <c r="AU85" s="490" t="e">
        <f t="shared" si="39"/>
        <v>#DIV/0!</v>
      </c>
      <c r="AV85" s="287">
        <f t="shared" si="33"/>
        <v>0</v>
      </c>
      <c r="AW85" s="11">
        <f t="shared" si="40"/>
        <v>0</v>
      </c>
      <c r="AX85" s="97"/>
      <c r="AY85" s="12" t="e">
        <f t="shared" si="45"/>
        <v>#DIV/0!</v>
      </c>
      <c r="AZ85" s="82"/>
      <c r="BA85" s="123"/>
      <c r="BB85" s="9" t="e">
        <f>(AV85+AV86+AH85+AH86-AZ85-2/3*AZ86)/((BA85*12+BA86*8))</f>
        <v>#DIV/0!</v>
      </c>
      <c r="BD85" s="82"/>
      <c r="BE85" s="553"/>
      <c r="BG85" s="339"/>
      <c r="BH85" s="414">
        <f>IF(AG85+AG86+AI85+AI86-AM85-2/3*AM86&lt;0,AG85+AG86+AI85+AI86-AM85-2/3*AM86,0)</f>
        <v>0</v>
      </c>
      <c r="BI85" s="414">
        <f>AG85+AI85-AM85</f>
        <v>0</v>
      </c>
      <c r="BJ85" s="547">
        <f>BI85+BI86</f>
        <v>0</v>
      </c>
      <c r="BK85" s="298">
        <f>IF(AV85+AV86+AH85+AH86-AZ85-2/3*AZ86&lt;0,AV85+AV86+AH85+AH86-AZ85-2/3*AZ86,0)</f>
        <v>0</v>
      </c>
      <c r="BL85" s="303"/>
    </row>
    <row r="86" spans="1:65" ht="13.5" thickBot="1" x14ac:dyDescent="0.25">
      <c r="A86" s="648"/>
      <c r="B86" s="628"/>
      <c r="C86" s="147" t="s">
        <v>11</v>
      </c>
      <c r="D86" s="369"/>
      <c r="E86" s="114"/>
      <c r="F86" s="84"/>
      <c r="G86" s="84"/>
      <c r="H86" s="84"/>
      <c r="I86" s="84"/>
      <c r="J86" s="84"/>
      <c r="K86" s="84"/>
      <c r="L86" s="84"/>
      <c r="M86" s="85"/>
      <c r="N86" s="84"/>
      <c r="O86" s="84"/>
      <c r="P86" s="77">
        <f t="shared" si="46"/>
        <v>0</v>
      </c>
      <c r="Q86" s="114"/>
      <c r="R86" s="386">
        <f t="shared" si="41"/>
        <v>0</v>
      </c>
      <c r="S86" s="478" t="str">
        <f>IF(D85+D86=0,"",(H85+H86+I85+I86)/(12*(D85+D86))*1000)</f>
        <v/>
      </c>
      <c r="T86" s="117" t="s">
        <v>18</v>
      </c>
      <c r="U86" s="91" t="s">
        <v>18</v>
      </c>
      <c r="V86" s="448" t="e">
        <f t="shared" si="42"/>
        <v>#DIV/0!</v>
      </c>
      <c r="W86" s="449" t="e">
        <f t="shared" si="29"/>
        <v>#DIV/0!</v>
      </c>
      <c r="X86" s="449" t="e">
        <f t="shared" si="30"/>
        <v>#DIV/0!</v>
      </c>
      <c r="Y86" s="452" t="e">
        <f t="shared" si="32"/>
        <v>#DIV/0!</v>
      </c>
      <c r="Z86" s="402">
        <v>0.05</v>
      </c>
      <c r="AA86" s="67"/>
      <c r="AB86" s="222" t="e">
        <f t="shared" si="47"/>
        <v>#DIV/0!</v>
      </c>
      <c r="AC86" s="223" t="e">
        <f>V86-Y86+1400</f>
        <v>#DIV/0!</v>
      </c>
      <c r="AD86" s="224" t="e">
        <f t="shared" si="43"/>
        <v>#DIV/0!</v>
      </c>
      <c r="AE86" s="535" t="e">
        <f>AA86*AB86*0.008</f>
        <v>#DIV/0!</v>
      </c>
      <c r="AF86" s="307"/>
      <c r="AG86" s="313"/>
      <c r="AH86" s="307"/>
      <c r="AI86" s="348"/>
      <c r="AJ86" s="514" t="e">
        <f t="shared" si="44"/>
        <v>#DIV/0!</v>
      </c>
      <c r="AK86" s="515" t="e">
        <f>AJ86/(8*AA86)*1000</f>
        <v>#DIV/0!</v>
      </c>
      <c r="AL86" s="516" t="e">
        <f t="shared" si="34"/>
        <v>#DIV/0!</v>
      </c>
      <c r="AM86" s="501">
        <f t="shared" si="35"/>
        <v>0</v>
      </c>
      <c r="AN86" s="517" t="e">
        <f>AF86+AH86-(AM86*AB86*0.008)</f>
        <v>#DIV/0!</v>
      </c>
      <c r="AO86" s="518" t="e">
        <f>AN86/(8*AM86)*1000</f>
        <v>#DIV/0!</v>
      </c>
      <c r="AP86" s="519" t="e">
        <f t="shared" si="36"/>
        <v>#DIV/0!</v>
      </c>
      <c r="AQ86" s="109"/>
      <c r="AR86" s="526" t="e">
        <f>AQ86/(8*AM86)*1000</f>
        <v>#DIV/0!</v>
      </c>
      <c r="AS86" s="526" t="e">
        <f t="shared" si="37"/>
        <v>#DIV/0!</v>
      </c>
      <c r="AT86" s="528" t="e">
        <f t="shared" si="38"/>
        <v>#DIV/0!</v>
      </c>
      <c r="AU86" s="529" t="e">
        <f t="shared" si="39"/>
        <v>#DIV/0!</v>
      </c>
      <c r="AV86" s="288">
        <f t="shared" si="33"/>
        <v>0</v>
      </c>
      <c r="AW86" s="52">
        <f t="shared" si="40"/>
        <v>0</v>
      </c>
      <c r="AX86" s="96"/>
      <c r="AY86" s="53" t="e">
        <f t="shared" si="45"/>
        <v>#DIV/0!</v>
      </c>
      <c r="AZ86" s="60"/>
      <c r="BA86" s="85"/>
      <c r="BB86" s="54"/>
      <c r="BD86" s="60">
        <f>AF86/2</f>
        <v>0</v>
      </c>
      <c r="BE86" s="554">
        <f>AG86/2</f>
        <v>0</v>
      </c>
      <c r="BG86" s="338"/>
      <c r="BH86" s="545"/>
      <c r="BI86" s="545">
        <f>AG86+AI86-2/3*AM86</f>
        <v>0</v>
      </c>
      <c r="BJ86" s="546"/>
      <c r="BK86" s="299"/>
      <c r="BL86" s="602"/>
    </row>
    <row r="87" spans="1:65" x14ac:dyDescent="0.2">
      <c r="A87" s="649"/>
      <c r="B87" s="625"/>
      <c r="C87" s="146" t="s">
        <v>10</v>
      </c>
      <c r="D87" s="374"/>
      <c r="E87" s="172"/>
      <c r="F87" s="173"/>
      <c r="G87" s="173"/>
      <c r="H87" s="173"/>
      <c r="I87" s="173"/>
      <c r="J87" s="173"/>
      <c r="K87" s="173"/>
      <c r="L87" s="173"/>
      <c r="M87" s="127"/>
      <c r="N87" s="173"/>
      <c r="O87" s="173"/>
      <c r="P87" s="611">
        <f t="shared" si="46"/>
        <v>0</v>
      </c>
      <c r="Q87" s="172"/>
      <c r="R87" s="612">
        <f t="shared" si="41"/>
        <v>0</v>
      </c>
      <c r="S87" s="604">
        <f>Q87+Q88</f>
        <v>0</v>
      </c>
      <c r="T87" s="572"/>
      <c r="U87" s="90">
        <f>S87-T87</f>
        <v>0</v>
      </c>
      <c r="V87" s="450" t="e">
        <f t="shared" si="42"/>
        <v>#DIV/0!</v>
      </c>
      <c r="W87" s="451" t="e">
        <f t="shared" si="29"/>
        <v>#DIV/0!</v>
      </c>
      <c r="X87" s="451" t="e">
        <f t="shared" si="30"/>
        <v>#DIV/0!</v>
      </c>
      <c r="Y87" s="453" t="e">
        <f t="shared" si="32"/>
        <v>#DIV/0!</v>
      </c>
      <c r="Z87" s="259">
        <v>7.0000000000000007E-2</v>
      </c>
      <c r="AA87" s="574"/>
      <c r="AB87" s="575" t="e">
        <f t="shared" si="47"/>
        <v>#DIV/0!</v>
      </c>
      <c r="AC87" s="576" t="e">
        <f>V87-Y87 +0.07*(F87+0.8*(G87+M87+N87))</f>
        <v>#DIV/0!</v>
      </c>
      <c r="AD87" s="577" t="e">
        <f t="shared" si="43"/>
        <v>#DIV/0!</v>
      </c>
      <c r="AE87" s="607" t="e">
        <f>AA87*AB87*0.012</f>
        <v>#DIV/0!</v>
      </c>
      <c r="AF87" s="579"/>
      <c r="AG87" s="326"/>
      <c r="AH87" s="613"/>
      <c r="AI87" s="614"/>
      <c r="AJ87" s="581" t="e">
        <f t="shared" si="44"/>
        <v>#DIV/0!</v>
      </c>
      <c r="AK87" s="503" t="e">
        <f>AJ87/(12*AA87)*1000</f>
        <v>#DIV/0!</v>
      </c>
      <c r="AL87" s="582" t="e">
        <f t="shared" si="34"/>
        <v>#DIV/0!</v>
      </c>
      <c r="AM87" s="583">
        <f t="shared" si="35"/>
        <v>0</v>
      </c>
      <c r="AN87" s="584" t="e">
        <f>AF87+AH87-(AM87*AB87*0.012)</f>
        <v>#DIV/0!</v>
      </c>
      <c r="AO87" s="585" t="e">
        <f>AN87/(12*AM87)*1000</f>
        <v>#DIV/0!</v>
      </c>
      <c r="AP87" s="608" t="e">
        <f t="shared" si="36"/>
        <v>#DIV/0!</v>
      </c>
      <c r="AQ87" s="587"/>
      <c r="AR87" s="588" t="e">
        <f>AQ87/(12*AM87)*1000</f>
        <v>#DIV/0!</v>
      </c>
      <c r="AS87" s="585" t="e">
        <f t="shared" si="37"/>
        <v>#DIV/0!</v>
      </c>
      <c r="AT87" s="589" t="e">
        <f t="shared" si="38"/>
        <v>#DIV/0!</v>
      </c>
      <c r="AU87" s="590" t="e">
        <f t="shared" si="39"/>
        <v>#DIV/0!</v>
      </c>
      <c r="AV87" s="591">
        <f t="shared" si="33"/>
        <v>0</v>
      </c>
      <c r="AW87" s="56">
        <f t="shared" si="40"/>
        <v>0</v>
      </c>
      <c r="AX87" s="609"/>
      <c r="AY87" s="57" t="e">
        <f t="shared" si="45"/>
        <v>#DIV/0!</v>
      </c>
      <c r="AZ87" s="249"/>
      <c r="BA87" s="237"/>
      <c r="BB87" s="203" t="e">
        <f>(AV87+AV88+AH87+AH88-AZ87-2/3*AZ88)/((BA87*12+BA88*8))</f>
        <v>#DIV/0!</v>
      </c>
      <c r="BD87" s="249"/>
      <c r="BE87" s="557"/>
      <c r="BG87" s="341"/>
      <c r="BH87" s="543">
        <f>IF(AG87+AG88+AI87+AI88-AM87-2/3*AM88&lt;0,AG87+AG88+AI87+AI88-AM87-2/3*AM88,0)</f>
        <v>0</v>
      </c>
      <c r="BI87" s="543">
        <f>AG87+AI87-AM87</f>
        <v>0</v>
      </c>
      <c r="BJ87" s="544">
        <f>BI87+BI88</f>
        <v>0</v>
      </c>
      <c r="BK87" s="334">
        <f>IF(AV87+AV88+AH87+AH88-AZ87-2/3*AZ88&lt;0,AV87+AV88+AH87+AH88-AZ87-2/3*AZ88,0)</f>
        <v>0</v>
      </c>
      <c r="BL87" s="303"/>
    </row>
    <row r="88" spans="1:65" ht="13.5" thickBot="1" x14ac:dyDescent="0.25">
      <c r="A88" s="649"/>
      <c r="B88" s="624"/>
      <c r="C88" s="149" t="s">
        <v>11</v>
      </c>
      <c r="D88" s="371"/>
      <c r="E88" s="166"/>
      <c r="F88" s="167"/>
      <c r="G88" s="167"/>
      <c r="H88" s="167"/>
      <c r="I88" s="167"/>
      <c r="J88" s="167"/>
      <c r="K88" s="167"/>
      <c r="L88" s="167"/>
      <c r="M88" s="399"/>
      <c r="N88" s="167"/>
      <c r="O88" s="167"/>
      <c r="P88" s="168">
        <f t="shared" si="46"/>
        <v>0</v>
      </c>
      <c r="Q88" s="166"/>
      <c r="R88" s="387">
        <f t="shared" si="41"/>
        <v>0</v>
      </c>
      <c r="S88" s="479" t="str">
        <f>IF(D87+D88=0,"",(H87+H88+I87+I88)/(12*(D87+D88))*1000)</f>
        <v/>
      </c>
      <c r="T88" s="118" t="s">
        <v>18</v>
      </c>
      <c r="U88" s="108" t="s">
        <v>18</v>
      </c>
      <c r="V88" s="457" t="e">
        <f t="shared" si="42"/>
        <v>#DIV/0!</v>
      </c>
      <c r="W88" s="458" t="e">
        <f t="shared" si="29"/>
        <v>#DIV/0!</v>
      </c>
      <c r="X88" s="458" t="e">
        <f t="shared" si="30"/>
        <v>#DIV/0!</v>
      </c>
      <c r="Y88" s="459" t="e">
        <f t="shared" si="32"/>
        <v>#DIV/0!</v>
      </c>
      <c r="Z88" s="403">
        <v>0.05</v>
      </c>
      <c r="AA88" s="155"/>
      <c r="AB88" s="225" t="e">
        <f t="shared" si="47"/>
        <v>#DIV/0!</v>
      </c>
      <c r="AC88" s="226" t="e">
        <f>V88-Y88+1400</f>
        <v>#DIV/0!</v>
      </c>
      <c r="AD88" s="227" t="e">
        <f t="shared" si="43"/>
        <v>#DIV/0!</v>
      </c>
      <c r="AE88" s="536" t="e">
        <f>AA88*AB88*0.008</f>
        <v>#DIV/0!</v>
      </c>
      <c r="AF88" s="310"/>
      <c r="AG88" s="315"/>
      <c r="AH88" s="310"/>
      <c r="AI88" s="349"/>
      <c r="AJ88" s="520" t="e">
        <f t="shared" si="44"/>
        <v>#DIV/0!</v>
      </c>
      <c r="AK88" s="515" t="e">
        <f>AJ88/(8*AA88)*1000</f>
        <v>#DIV/0!</v>
      </c>
      <c r="AL88" s="516" t="e">
        <f t="shared" si="34"/>
        <v>#DIV/0!</v>
      </c>
      <c r="AM88" s="507">
        <f t="shared" si="35"/>
        <v>0</v>
      </c>
      <c r="AN88" s="521" t="e">
        <f>AF88+AH88-(AM88*AB88*0.008)</f>
        <v>#DIV/0!</v>
      </c>
      <c r="AO88" s="522" t="e">
        <f>AN88/(8*AM88)*1000</f>
        <v>#DIV/0!</v>
      </c>
      <c r="AP88" s="523" t="e">
        <f t="shared" si="36"/>
        <v>#DIV/0!</v>
      </c>
      <c r="AQ88" s="156"/>
      <c r="AR88" s="530" t="e">
        <f>AQ88/(8*AM88)*1000</f>
        <v>#DIV/0!</v>
      </c>
      <c r="AS88" s="530" t="e">
        <f t="shared" si="37"/>
        <v>#DIV/0!</v>
      </c>
      <c r="AT88" s="531" t="e">
        <f t="shared" si="38"/>
        <v>#DIV/0!</v>
      </c>
      <c r="AU88" s="532" t="e">
        <f t="shared" si="39"/>
        <v>#DIV/0!</v>
      </c>
      <c r="AV88" s="289">
        <f t="shared" si="33"/>
        <v>0</v>
      </c>
      <c r="AW88" s="158">
        <f t="shared" si="40"/>
        <v>0</v>
      </c>
      <c r="AX88" s="159"/>
      <c r="AY88" s="160" t="e">
        <f t="shared" si="45"/>
        <v>#DIV/0!</v>
      </c>
      <c r="AZ88" s="269"/>
      <c r="BA88" s="252"/>
      <c r="BB88" s="157"/>
      <c r="BD88" s="269">
        <f>AF88/2</f>
        <v>0</v>
      </c>
      <c r="BE88" s="560">
        <f>AG88/2</f>
        <v>0</v>
      </c>
      <c r="BG88" s="340"/>
      <c r="BH88" s="545"/>
      <c r="BI88" s="545">
        <f>AG88+AI88-2/3*AM88</f>
        <v>0</v>
      </c>
      <c r="BJ88" s="546"/>
      <c r="BK88" s="299"/>
      <c r="BL88" s="602"/>
    </row>
    <row r="89" spans="1:65" s="16" customFormat="1" x14ac:dyDescent="0.2">
      <c r="A89" s="649"/>
      <c r="B89" s="625"/>
      <c r="C89" s="148" t="s">
        <v>10</v>
      </c>
      <c r="D89" s="372"/>
      <c r="E89" s="177"/>
      <c r="F89" s="178"/>
      <c r="G89" s="178"/>
      <c r="H89" s="178"/>
      <c r="I89" s="178"/>
      <c r="J89" s="178"/>
      <c r="K89" s="178"/>
      <c r="L89" s="178"/>
      <c r="M89" s="176"/>
      <c r="N89" s="178"/>
      <c r="O89" s="178"/>
      <c r="P89" s="179">
        <f t="shared" si="46"/>
        <v>0</v>
      </c>
      <c r="Q89" s="177"/>
      <c r="R89" s="388">
        <f t="shared" si="41"/>
        <v>0</v>
      </c>
      <c r="S89" s="88">
        <f>Q89+Q90</f>
        <v>0</v>
      </c>
      <c r="T89" s="198"/>
      <c r="U89" s="89">
        <f>S89-T89</f>
        <v>0</v>
      </c>
      <c r="V89" s="454" t="e">
        <f t="shared" si="42"/>
        <v>#DIV/0!</v>
      </c>
      <c r="W89" s="455" t="e">
        <f t="shared" si="29"/>
        <v>#DIV/0!</v>
      </c>
      <c r="X89" s="455" t="e">
        <f t="shared" si="30"/>
        <v>#DIV/0!</v>
      </c>
      <c r="Y89" s="456" t="e">
        <f t="shared" si="32"/>
        <v>#DIV/0!</v>
      </c>
      <c r="Z89" s="260">
        <v>7.0000000000000007E-2</v>
      </c>
      <c r="AA89" s="161"/>
      <c r="AB89" s="228" t="e">
        <f t="shared" si="47"/>
        <v>#DIV/0!</v>
      </c>
      <c r="AC89" s="229" t="e">
        <f>V89-Y89 +0.07*(F89+0.8*(G89+M89+N89))</f>
        <v>#DIV/0!</v>
      </c>
      <c r="AD89" s="230" t="e">
        <f t="shared" si="43"/>
        <v>#DIV/0!</v>
      </c>
      <c r="AE89" s="500" t="e">
        <f>AA89*AB89*0.012</f>
        <v>#DIV/0!</v>
      </c>
      <c r="AF89" s="311"/>
      <c r="AG89" s="326"/>
      <c r="AH89" s="311"/>
      <c r="AI89" s="352"/>
      <c r="AJ89" s="508" t="e">
        <f t="shared" si="44"/>
        <v>#DIV/0!</v>
      </c>
      <c r="AK89" s="503" t="e">
        <f>AJ89/(12*AA89)*1000</f>
        <v>#DIV/0!</v>
      </c>
      <c r="AL89" s="504" t="e">
        <f t="shared" si="34"/>
        <v>#DIV/0!</v>
      </c>
      <c r="AM89" s="509">
        <f t="shared" si="35"/>
        <v>0</v>
      </c>
      <c r="AN89" s="510" t="e">
        <f>AF89+AH89-(AM89*AB89*0.012)</f>
        <v>#DIV/0!</v>
      </c>
      <c r="AO89" s="485" t="e">
        <f>AN89/(12*AM89)*1000</f>
        <v>#DIV/0!</v>
      </c>
      <c r="AP89" s="487" t="e">
        <f t="shared" si="36"/>
        <v>#DIV/0!</v>
      </c>
      <c r="AQ89" s="162"/>
      <c r="AR89" s="492" t="e">
        <f>AQ89/(12*AM89)*1000</f>
        <v>#DIV/0!</v>
      </c>
      <c r="AS89" s="485" t="e">
        <f t="shared" si="37"/>
        <v>#DIV/0!</v>
      </c>
      <c r="AT89" s="493" t="e">
        <f t="shared" si="38"/>
        <v>#DIV/0!</v>
      </c>
      <c r="AU89" s="494" t="e">
        <f t="shared" si="39"/>
        <v>#DIV/0!</v>
      </c>
      <c r="AV89" s="290">
        <f t="shared" si="33"/>
        <v>0</v>
      </c>
      <c r="AW89" s="34">
        <f t="shared" si="40"/>
        <v>0</v>
      </c>
      <c r="AX89" s="33"/>
      <c r="AY89" s="35" t="e">
        <f t="shared" si="45"/>
        <v>#DIV/0!</v>
      </c>
      <c r="AZ89" s="265"/>
      <c r="BA89" s="243"/>
      <c r="BB89" s="256" t="e">
        <f>(AV89+AV90+AH89+AH90-AZ89-2/3*AZ90)/((BA89*12+BA90*8))</f>
        <v>#DIV/0!</v>
      </c>
      <c r="BC89" s="119"/>
      <c r="BD89" s="265"/>
      <c r="BE89" s="559"/>
      <c r="BF89" s="119"/>
      <c r="BG89" s="341"/>
      <c r="BH89" s="414">
        <f>IF(AG89+AG90+AI89+AI90-AM89-2/3*AM90&lt;0,AG89+AG90+AI89+AI90-AM89-2/3*AM90,0)</f>
        <v>0</v>
      </c>
      <c r="BI89" s="414">
        <f>AG89+AI89-AM89</f>
        <v>0</v>
      </c>
      <c r="BJ89" s="547">
        <f>BI89+BI90</f>
        <v>0</v>
      </c>
      <c r="BK89" s="298">
        <f>IF(AV89+AV90+AH89+AH90-AZ89-2/3*AZ90&lt;0,AV89+AV90+AH89+AH90-AZ89-2/3*AZ90,0)</f>
        <v>0</v>
      </c>
      <c r="BL89" s="303"/>
      <c r="BM89" s="188"/>
    </row>
    <row r="90" spans="1:65" s="16" customFormat="1" ht="13.5" thickBot="1" x14ac:dyDescent="0.25">
      <c r="A90" s="649"/>
      <c r="B90" s="625"/>
      <c r="C90" s="149" t="s">
        <v>11</v>
      </c>
      <c r="D90" s="373"/>
      <c r="E90" s="169"/>
      <c r="F90" s="170"/>
      <c r="G90" s="170"/>
      <c r="H90" s="170"/>
      <c r="I90" s="170"/>
      <c r="J90" s="170"/>
      <c r="K90" s="170"/>
      <c r="L90" s="170"/>
      <c r="M90" s="400"/>
      <c r="N90" s="170"/>
      <c r="O90" s="170"/>
      <c r="P90" s="171">
        <f t="shared" si="46"/>
        <v>0</v>
      </c>
      <c r="Q90" s="169"/>
      <c r="R90" s="389">
        <f t="shared" si="41"/>
        <v>0</v>
      </c>
      <c r="S90" s="478" t="str">
        <f>IF(D89+D90=0,"",(H89+H90+I89+I90)/(12*(D89+D90))*1000)</f>
        <v/>
      </c>
      <c r="T90" s="117" t="s">
        <v>18</v>
      </c>
      <c r="U90" s="91" t="s">
        <v>18</v>
      </c>
      <c r="V90" s="463" t="e">
        <f t="shared" si="42"/>
        <v>#DIV/0!</v>
      </c>
      <c r="W90" s="464" t="e">
        <f t="shared" si="29"/>
        <v>#DIV/0!</v>
      </c>
      <c r="X90" s="464" t="e">
        <f t="shared" si="30"/>
        <v>#DIV/0!</v>
      </c>
      <c r="Y90" s="465" t="e">
        <f t="shared" si="32"/>
        <v>#DIV/0!</v>
      </c>
      <c r="Z90" s="402">
        <v>0.05</v>
      </c>
      <c r="AA90" s="67"/>
      <c r="AB90" s="222" t="e">
        <f t="shared" si="47"/>
        <v>#DIV/0!</v>
      </c>
      <c r="AC90" s="223" t="e">
        <f>V90-Y90+1400</f>
        <v>#DIV/0!</v>
      </c>
      <c r="AD90" s="224" t="e">
        <f t="shared" si="43"/>
        <v>#DIV/0!</v>
      </c>
      <c r="AE90" s="535" t="e">
        <f>AA90*AB90*0.008</f>
        <v>#DIV/0!</v>
      </c>
      <c r="AF90" s="307"/>
      <c r="AG90" s="316"/>
      <c r="AH90" s="307"/>
      <c r="AI90" s="348"/>
      <c r="AJ90" s="514" t="e">
        <f t="shared" si="44"/>
        <v>#DIV/0!</v>
      </c>
      <c r="AK90" s="515" t="e">
        <f>AJ90/(8*AA90)*1000</f>
        <v>#DIV/0!</v>
      </c>
      <c r="AL90" s="516" t="e">
        <f t="shared" si="34"/>
        <v>#DIV/0!</v>
      </c>
      <c r="AM90" s="501">
        <f t="shared" si="35"/>
        <v>0</v>
      </c>
      <c r="AN90" s="517" t="e">
        <f>AF90+AH90-(AM90*AB90*0.008)</f>
        <v>#DIV/0!</v>
      </c>
      <c r="AO90" s="518" t="e">
        <f>AN90/(8*AM90)*1000</f>
        <v>#DIV/0!</v>
      </c>
      <c r="AP90" s="519" t="e">
        <f t="shared" si="36"/>
        <v>#DIV/0!</v>
      </c>
      <c r="AQ90" s="109"/>
      <c r="AR90" s="526" t="e">
        <f>AQ90/(8*AM90)*1000</f>
        <v>#DIV/0!</v>
      </c>
      <c r="AS90" s="526" t="e">
        <f t="shared" si="37"/>
        <v>#DIV/0!</v>
      </c>
      <c r="AT90" s="528" t="e">
        <f t="shared" si="38"/>
        <v>#DIV/0!</v>
      </c>
      <c r="AU90" s="529" t="e">
        <f t="shared" si="39"/>
        <v>#DIV/0!</v>
      </c>
      <c r="AV90" s="288">
        <f t="shared" si="33"/>
        <v>0</v>
      </c>
      <c r="AW90" s="40">
        <f t="shared" si="40"/>
        <v>0</v>
      </c>
      <c r="AX90" s="39"/>
      <c r="AY90" s="41" t="e">
        <f t="shared" ref="AY90:AY116" si="48">Y90/AX90</f>
        <v>#DIV/0!</v>
      </c>
      <c r="AZ90" s="270"/>
      <c r="BA90" s="271"/>
      <c r="BB90" s="54"/>
      <c r="BC90" s="119"/>
      <c r="BD90" s="270">
        <f>AF90/2</f>
        <v>0</v>
      </c>
      <c r="BE90" s="562">
        <f>AG90/2</f>
        <v>0</v>
      </c>
      <c r="BF90" s="119"/>
      <c r="BG90" s="342"/>
      <c r="BH90" s="545"/>
      <c r="BI90" s="545">
        <f>AG90+AI90-2/3*AM90</f>
        <v>0</v>
      </c>
      <c r="BJ90" s="546"/>
      <c r="BK90" s="299"/>
      <c r="BL90" s="602"/>
      <c r="BM90" s="188"/>
    </row>
    <row r="91" spans="1:65" s="16" customFormat="1" x14ac:dyDescent="0.2">
      <c r="A91" s="649"/>
      <c r="B91" s="623"/>
      <c r="C91" s="148" t="s">
        <v>10</v>
      </c>
      <c r="D91" s="374"/>
      <c r="E91" s="172"/>
      <c r="F91" s="173"/>
      <c r="G91" s="173"/>
      <c r="H91" s="173"/>
      <c r="I91" s="173"/>
      <c r="J91" s="173"/>
      <c r="K91" s="173"/>
      <c r="L91" s="173"/>
      <c r="M91" s="127"/>
      <c r="N91" s="173"/>
      <c r="O91" s="173"/>
      <c r="P91" s="174">
        <f t="shared" si="46"/>
        <v>0</v>
      </c>
      <c r="Q91" s="172"/>
      <c r="R91" s="390">
        <f t="shared" si="41"/>
        <v>0</v>
      </c>
      <c r="S91" s="106">
        <f>Q91+Q92</f>
        <v>0</v>
      </c>
      <c r="T91" s="163"/>
      <c r="U91" s="89">
        <f>S91-T91</f>
        <v>0</v>
      </c>
      <c r="V91" s="450" t="e">
        <f t="shared" si="42"/>
        <v>#DIV/0!</v>
      </c>
      <c r="W91" s="451" t="e">
        <f t="shared" si="29"/>
        <v>#DIV/0!</v>
      </c>
      <c r="X91" s="451" t="e">
        <f t="shared" si="30"/>
        <v>#DIV/0!</v>
      </c>
      <c r="Y91" s="453" t="e">
        <f t="shared" si="32"/>
        <v>#DIV/0!</v>
      </c>
      <c r="Z91" s="259">
        <v>7.0000000000000007E-2</v>
      </c>
      <c r="AA91" s="66"/>
      <c r="AB91" s="219" t="e">
        <f t="shared" si="47"/>
        <v>#DIV/0!</v>
      </c>
      <c r="AC91" s="220" t="e">
        <f>V91-Y91 +0.07*(F91+0.8*(G91+M91+N91))</f>
        <v>#DIV/0!</v>
      </c>
      <c r="AD91" s="221" t="e">
        <f t="shared" si="43"/>
        <v>#DIV/0!</v>
      </c>
      <c r="AE91" s="498" t="e">
        <f>AA91*AB91*0.012</f>
        <v>#DIV/0!</v>
      </c>
      <c r="AF91" s="306"/>
      <c r="AG91" s="327"/>
      <c r="AH91" s="318"/>
      <c r="AI91" s="350"/>
      <c r="AJ91" s="502" t="e">
        <f t="shared" si="44"/>
        <v>#DIV/0!</v>
      </c>
      <c r="AK91" s="503" t="e">
        <f>AJ91/(12*AA91)*1000</f>
        <v>#DIV/0!</v>
      </c>
      <c r="AL91" s="504" t="e">
        <f t="shared" si="34"/>
        <v>#DIV/0!</v>
      </c>
      <c r="AM91" s="505">
        <f t="shared" si="35"/>
        <v>0</v>
      </c>
      <c r="AN91" s="506" t="e">
        <f>AF91+AH91-(AM91*AB91*0.012)</f>
        <v>#DIV/0!</v>
      </c>
      <c r="AO91" s="484" t="e">
        <f>AN91/(12*AM91)*1000</f>
        <v>#DIV/0!</v>
      </c>
      <c r="AP91" s="487" t="e">
        <f t="shared" si="36"/>
        <v>#DIV/0!</v>
      </c>
      <c r="AQ91" s="99"/>
      <c r="AR91" s="491" t="e">
        <f>AQ91/(12*AM91)*1000</f>
        <v>#DIV/0!</v>
      </c>
      <c r="AS91" s="484" t="e">
        <f t="shared" si="37"/>
        <v>#DIV/0!</v>
      </c>
      <c r="AT91" s="489" t="e">
        <f t="shared" si="38"/>
        <v>#DIV/0!</v>
      </c>
      <c r="AU91" s="490" t="e">
        <f t="shared" si="39"/>
        <v>#DIV/0!</v>
      </c>
      <c r="AV91" s="287">
        <f t="shared" si="33"/>
        <v>0</v>
      </c>
      <c r="AW91" s="31">
        <f t="shared" si="40"/>
        <v>0</v>
      </c>
      <c r="AX91" s="30"/>
      <c r="AY91" s="32" t="e">
        <f t="shared" si="48"/>
        <v>#DIV/0!</v>
      </c>
      <c r="AZ91" s="249"/>
      <c r="BA91" s="237"/>
      <c r="BB91" s="9" t="e">
        <f>(AV91+AV92+AH91+AH92-AZ91-2/3*AZ92)/((BA91*12+BA92*8))</f>
        <v>#DIV/0!</v>
      </c>
      <c r="BC91" s="119"/>
      <c r="BD91" s="249"/>
      <c r="BE91" s="557"/>
      <c r="BF91" s="119"/>
      <c r="BG91" s="343"/>
      <c r="BH91" s="414">
        <f>IF(AG91+AG92+AI91+AI92-AM91-2/3*AM92&lt;0,AG91+AG92+AI91+AI92-AM91-2/3*AM92,0)</f>
        <v>0</v>
      </c>
      <c r="BI91" s="414">
        <f>AG91+AI91-AM91</f>
        <v>0</v>
      </c>
      <c r="BJ91" s="547">
        <f>BI91+BI92</f>
        <v>0</v>
      </c>
      <c r="BK91" s="298">
        <f>IF(AV91+AV92+AH91+AH92-AZ91-2/3*AZ92&lt;0,AV91+AV92+AH91+AH92-AZ91-2/3*AZ92,0)</f>
        <v>0</v>
      </c>
      <c r="BL91" s="303"/>
      <c r="BM91" s="188"/>
    </row>
    <row r="92" spans="1:65" s="16" customFormat="1" ht="13.5" thickBot="1" x14ac:dyDescent="0.25">
      <c r="A92" s="649"/>
      <c r="B92" s="624"/>
      <c r="C92" s="147" t="s">
        <v>11</v>
      </c>
      <c r="D92" s="371"/>
      <c r="E92" s="166"/>
      <c r="F92" s="167"/>
      <c r="G92" s="167"/>
      <c r="H92" s="167"/>
      <c r="I92" s="167"/>
      <c r="J92" s="167"/>
      <c r="K92" s="167"/>
      <c r="L92" s="167"/>
      <c r="M92" s="399"/>
      <c r="N92" s="167"/>
      <c r="O92" s="167"/>
      <c r="P92" s="175">
        <f t="shared" si="46"/>
        <v>0</v>
      </c>
      <c r="Q92" s="166"/>
      <c r="R92" s="391">
        <f t="shared" si="41"/>
        <v>0</v>
      </c>
      <c r="S92" s="478" t="str">
        <f>IF(D91+D92=0,"",(H91+H92+I91+I92)/(12*(D91+D92))*1000)</f>
        <v/>
      </c>
      <c r="T92" s="117" t="s">
        <v>18</v>
      </c>
      <c r="U92" s="91" t="s">
        <v>18</v>
      </c>
      <c r="V92" s="457" t="e">
        <f>Q92/(12*D92)*1000</f>
        <v>#DIV/0!</v>
      </c>
      <c r="W92" s="458" t="e">
        <f t="shared" si="29"/>
        <v>#DIV/0!</v>
      </c>
      <c r="X92" s="458" t="e">
        <f t="shared" si="30"/>
        <v>#DIV/0!</v>
      </c>
      <c r="Y92" s="459" t="e">
        <f t="shared" si="32"/>
        <v>#DIV/0!</v>
      </c>
      <c r="Z92" s="402">
        <v>0.05</v>
      </c>
      <c r="AA92" s="67"/>
      <c r="AB92" s="222" t="e">
        <f t="shared" si="47"/>
        <v>#DIV/0!</v>
      </c>
      <c r="AC92" s="223" t="e">
        <f>V92-Y92+1400</f>
        <v>#DIV/0!</v>
      </c>
      <c r="AD92" s="224" t="e">
        <f t="shared" si="43"/>
        <v>#DIV/0!</v>
      </c>
      <c r="AE92" s="535" t="e">
        <f>AA92*AB92*0.008</f>
        <v>#DIV/0!</v>
      </c>
      <c r="AF92" s="307"/>
      <c r="AG92" s="315"/>
      <c r="AH92" s="307"/>
      <c r="AI92" s="348"/>
      <c r="AJ92" s="514" t="e">
        <f t="shared" si="44"/>
        <v>#DIV/0!</v>
      </c>
      <c r="AK92" s="515" t="e">
        <f>AJ92/(8*AA92)*1000</f>
        <v>#DIV/0!</v>
      </c>
      <c r="AL92" s="516" t="e">
        <f t="shared" si="34"/>
        <v>#DIV/0!</v>
      </c>
      <c r="AM92" s="501">
        <f t="shared" si="35"/>
        <v>0</v>
      </c>
      <c r="AN92" s="517" t="e">
        <f>AF92+AH92-(AM92*AB92*0.008)</f>
        <v>#DIV/0!</v>
      </c>
      <c r="AO92" s="518" t="e">
        <f>AN92/(8*AM92)*1000</f>
        <v>#DIV/0!</v>
      </c>
      <c r="AP92" s="519" t="e">
        <f t="shared" si="36"/>
        <v>#DIV/0!</v>
      </c>
      <c r="AQ92" s="109"/>
      <c r="AR92" s="526" t="e">
        <f>AQ92/(8*AM92)*1000</f>
        <v>#DIV/0!</v>
      </c>
      <c r="AS92" s="526" t="e">
        <f t="shared" si="37"/>
        <v>#DIV/0!</v>
      </c>
      <c r="AT92" s="528" t="e">
        <f t="shared" si="38"/>
        <v>#DIV/0!</v>
      </c>
      <c r="AU92" s="529" t="e">
        <f t="shared" si="39"/>
        <v>#DIV/0!</v>
      </c>
      <c r="AV92" s="288">
        <f t="shared" si="33"/>
        <v>0</v>
      </c>
      <c r="AW92" s="43">
        <f t="shared" si="40"/>
        <v>0</v>
      </c>
      <c r="AX92" s="42"/>
      <c r="AY92" s="44" t="e">
        <f t="shared" si="48"/>
        <v>#DIV/0!</v>
      </c>
      <c r="AZ92" s="269"/>
      <c r="BA92" s="252"/>
      <c r="BB92" s="54"/>
      <c r="BC92" s="119"/>
      <c r="BD92" s="269">
        <f>AF92/2</f>
        <v>0</v>
      </c>
      <c r="BE92" s="560">
        <f>AG92/2</f>
        <v>0</v>
      </c>
      <c r="BF92" s="119"/>
      <c r="BG92" s="340"/>
      <c r="BH92" s="545"/>
      <c r="BI92" s="545">
        <f>AG92+AI92-2/3*AM92</f>
        <v>0</v>
      </c>
      <c r="BJ92" s="546"/>
      <c r="BK92" s="299"/>
      <c r="BL92" s="602"/>
      <c r="BM92" s="188"/>
    </row>
    <row r="93" spans="1:65" s="16" customFormat="1" x14ac:dyDescent="0.2">
      <c r="A93" s="649"/>
      <c r="B93" s="625"/>
      <c r="C93" s="146" t="s">
        <v>10</v>
      </c>
      <c r="D93" s="372"/>
      <c r="E93" s="177"/>
      <c r="F93" s="178"/>
      <c r="G93" s="178"/>
      <c r="H93" s="178"/>
      <c r="I93" s="178"/>
      <c r="J93" s="178"/>
      <c r="K93" s="178"/>
      <c r="L93" s="178"/>
      <c r="M93" s="176"/>
      <c r="N93" s="178"/>
      <c r="O93" s="178"/>
      <c r="P93" s="179">
        <f t="shared" si="46"/>
        <v>0</v>
      </c>
      <c r="Q93" s="177"/>
      <c r="R93" s="388">
        <f t="shared" si="41"/>
        <v>0</v>
      </c>
      <c r="S93" s="88">
        <f>Q93+Q94</f>
        <v>0</v>
      </c>
      <c r="T93" s="163"/>
      <c r="U93" s="89">
        <f>S93-T93</f>
        <v>0</v>
      </c>
      <c r="V93" s="454" t="e">
        <f t="shared" si="42"/>
        <v>#DIV/0!</v>
      </c>
      <c r="W93" s="455" t="e">
        <f t="shared" si="29"/>
        <v>#DIV/0!</v>
      </c>
      <c r="X93" s="455" t="e">
        <f t="shared" si="30"/>
        <v>#DIV/0!</v>
      </c>
      <c r="Y93" s="456" t="e">
        <f t="shared" si="32"/>
        <v>#DIV/0!</v>
      </c>
      <c r="Z93" s="259">
        <v>7.0000000000000007E-2</v>
      </c>
      <c r="AA93" s="66"/>
      <c r="AB93" s="219" t="e">
        <f t="shared" si="47"/>
        <v>#DIV/0!</v>
      </c>
      <c r="AC93" s="220" t="e">
        <f>V93-Y93 +0.07*(F93+0.8*(G93+M93+N93))</f>
        <v>#DIV/0!</v>
      </c>
      <c r="AD93" s="221" t="e">
        <f t="shared" si="43"/>
        <v>#DIV/0!</v>
      </c>
      <c r="AE93" s="498" t="e">
        <f>AA93*AB93*0.012</f>
        <v>#DIV/0!</v>
      </c>
      <c r="AF93" s="306"/>
      <c r="AG93" s="326"/>
      <c r="AH93" s="318"/>
      <c r="AI93" s="350"/>
      <c r="AJ93" s="502" t="e">
        <f t="shared" si="44"/>
        <v>#DIV/0!</v>
      </c>
      <c r="AK93" s="503" t="e">
        <f>AJ93/(12*AA93)*1000</f>
        <v>#DIV/0!</v>
      </c>
      <c r="AL93" s="504" t="e">
        <f t="shared" si="34"/>
        <v>#DIV/0!</v>
      </c>
      <c r="AM93" s="505">
        <f t="shared" si="35"/>
        <v>0</v>
      </c>
      <c r="AN93" s="506" t="e">
        <f>AF93+AH93-(AM93*AB93*0.012)</f>
        <v>#DIV/0!</v>
      </c>
      <c r="AO93" s="484" t="e">
        <f>AN93/(12*AM93)*1000</f>
        <v>#DIV/0!</v>
      </c>
      <c r="AP93" s="487" t="e">
        <f t="shared" si="36"/>
        <v>#DIV/0!</v>
      </c>
      <c r="AQ93" s="99"/>
      <c r="AR93" s="491" t="e">
        <f>AQ93/(12*AM93)*1000</f>
        <v>#DIV/0!</v>
      </c>
      <c r="AS93" s="484" t="e">
        <f t="shared" si="37"/>
        <v>#DIV/0!</v>
      </c>
      <c r="AT93" s="489" t="e">
        <f t="shared" si="38"/>
        <v>#DIV/0!</v>
      </c>
      <c r="AU93" s="490" t="e">
        <f t="shared" si="39"/>
        <v>#DIV/0!</v>
      </c>
      <c r="AV93" s="287">
        <f t="shared" si="33"/>
        <v>0</v>
      </c>
      <c r="AW93" s="34">
        <f t="shared" si="40"/>
        <v>0</v>
      </c>
      <c r="AX93" s="33"/>
      <c r="AY93" s="35" t="e">
        <f t="shared" si="48"/>
        <v>#DIV/0!</v>
      </c>
      <c r="AZ93" s="265"/>
      <c r="BA93" s="243"/>
      <c r="BB93" s="9" t="e">
        <f>(AV93+AV94+AH93+AH94-AZ93-2/3*AZ94)/((BA93*12+BA94*8))</f>
        <v>#DIV/0!</v>
      </c>
      <c r="BC93" s="119"/>
      <c r="BD93" s="265"/>
      <c r="BE93" s="559"/>
      <c r="BF93" s="119"/>
      <c r="BG93" s="341"/>
      <c r="BH93" s="414">
        <f>IF(AG93+AG94+AI93+AI94-AM93-2/3*AM94&lt;0,AG93+AG94+AI93+AI94-AM93-2/3*AM94,0)</f>
        <v>0</v>
      </c>
      <c r="BI93" s="414">
        <f>AG93+AI93-AM93</f>
        <v>0</v>
      </c>
      <c r="BJ93" s="547">
        <f>BI93+BI94</f>
        <v>0</v>
      </c>
      <c r="BK93" s="298">
        <f>IF(AV93+AV94+AH93+AH94-AZ93-2/3*AZ94&lt;0,AV93+AV94+AH93+AH94-AZ93-2/3*AZ94,0)</f>
        <v>0</v>
      </c>
      <c r="BL93" s="303"/>
      <c r="BM93" s="188"/>
    </row>
    <row r="94" spans="1:65" s="16" customFormat="1" ht="13.5" thickBot="1" x14ac:dyDescent="0.25">
      <c r="A94" s="649"/>
      <c r="B94" s="625"/>
      <c r="C94" s="149" t="s">
        <v>11</v>
      </c>
      <c r="D94" s="371"/>
      <c r="E94" s="166"/>
      <c r="F94" s="167"/>
      <c r="G94" s="167"/>
      <c r="H94" s="167"/>
      <c r="I94" s="167"/>
      <c r="J94" s="167"/>
      <c r="K94" s="167"/>
      <c r="L94" s="167"/>
      <c r="M94" s="399"/>
      <c r="N94" s="167"/>
      <c r="O94" s="167"/>
      <c r="P94" s="180">
        <f t="shared" si="46"/>
        <v>0</v>
      </c>
      <c r="Q94" s="182"/>
      <c r="R94" s="392">
        <f t="shared" si="41"/>
        <v>0</v>
      </c>
      <c r="S94" s="478" t="str">
        <f>IF(D93+D94=0,"",(H93+H94+I93+I94)/(12*(D93+D94))*1000)</f>
        <v/>
      </c>
      <c r="T94" s="117" t="s">
        <v>18</v>
      </c>
      <c r="U94" s="91" t="s">
        <v>18</v>
      </c>
      <c r="V94" s="448" t="e">
        <f t="shared" si="42"/>
        <v>#DIV/0!</v>
      </c>
      <c r="W94" s="449" t="e">
        <f t="shared" si="29"/>
        <v>#DIV/0!</v>
      </c>
      <c r="X94" s="449" t="e">
        <f t="shared" si="30"/>
        <v>#DIV/0!</v>
      </c>
      <c r="Y94" s="452" t="e">
        <f t="shared" si="32"/>
        <v>#DIV/0!</v>
      </c>
      <c r="Z94" s="402">
        <v>0.05</v>
      </c>
      <c r="AA94" s="67"/>
      <c r="AB94" s="222" t="e">
        <f t="shared" si="47"/>
        <v>#DIV/0!</v>
      </c>
      <c r="AC94" s="223" t="e">
        <f>V94-Y94+1400</f>
        <v>#DIV/0!</v>
      </c>
      <c r="AD94" s="224" t="e">
        <f t="shared" si="43"/>
        <v>#DIV/0!</v>
      </c>
      <c r="AE94" s="535" t="e">
        <f>AA94*AB94*0.008</f>
        <v>#DIV/0!</v>
      </c>
      <c r="AF94" s="307"/>
      <c r="AG94" s="316"/>
      <c r="AH94" s="307"/>
      <c r="AI94" s="348"/>
      <c r="AJ94" s="514" t="e">
        <f t="shared" si="44"/>
        <v>#DIV/0!</v>
      </c>
      <c r="AK94" s="515" t="e">
        <f>AJ94/(8*AA94)*1000</f>
        <v>#DIV/0!</v>
      </c>
      <c r="AL94" s="516" t="e">
        <f t="shared" si="34"/>
        <v>#DIV/0!</v>
      </c>
      <c r="AM94" s="501">
        <f t="shared" si="35"/>
        <v>0</v>
      </c>
      <c r="AN94" s="517" t="e">
        <f>AF94+AH94-(AM94*AB94*0.008)</f>
        <v>#DIV/0!</v>
      </c>
      <c r="AO94" s="518" t="e">
        <f>AN94/(8*AM94)*1000</f>
        <v>#DIV/0!</v>
      </c>
      <c r="AP94" s="519" t="e">
        <f t="shared" si="36"/>
        <v>#DIV/0!</v>
      </c>
      <c r="AQ94" s="109"/>
      <c r="AR94" s="526" t="e">
        <f>AQ94/(8*AM94)*1000</f>
        <v>#DIV/0!</v>
      </c>
      <c r="AS94" s="526" t="e">
        <f t="shared" si="37"/>
        <v>#DIV/0!</v>
      </c>
      <c r="AT94" s="528" t="e">
        <f t="shared" si="38"/>
        <v>#DIV/0!</v>
      </c>
      <c r="AU94" s="529" t="e">
        <f t="shared" si="39"/>
        <v>#DIV/0!</v>
      </c>
      <c r="AV94" s="288">
        <f t="shared" si="33"/>
        <v>0</v>
      </c>
      <c r="AW94" s="46">
        <f t="shared" si="40"/>
        <v>0</v>
      </c>
      <c r="AX94" s="45"/>
      <c r="AY94" s="47" t="e">
        <f t="shared" si="48"/>
        <v>#DIV/0!</v>
      </c>
      <c r="AZ94" s="250"/>
      <c r="BA94" s="240"/>
      <c r="BB94" s="54"/>
      <c r="BC94" s="119"/>
      <c r="BD94" s="250">
        <f>AF94/2</f>
        <v>0</v>
      </c>
      <c r="BE94" s="558">
        <f>AG94/2</f>
        <v>0</v>
      </c>
      <c r="BF94" s="119"/>
      <c r="BG94" s="342"/>
      <c r="BH94" s="545"/>
      <c r="BI94" s="545">
        <f>AG94+AI94-2/3*AM94</f>
        <v>0</v>
      </c>
      <c r="BJ94" s="546"/>
      <c r="BK94" s="299"/>
      <c r="BL94" s="602"/>
      <c r="BM94" s="188"/>
    </row>
    <row r="95" spans="1:65" s="16" customFormat="1" x14ac:dyDescent="0.2">
      <c r="A95" s="649"/>
      <c r="B95" s="623"/>
      <c r="C95" s="148" t="s">
        <v>10</v>
      </c>
      <c r="D95" s="372"/>
      <c r="E95" s="177"/>
      <c r="F95" s="178"/>
      <c r="G95" s="178"/>
      <c r="H95" s="178"/>
      <c r="I95" s="178"/>
      <c r="J95" s="178"/>
      <c r="K95" s="178"/>
      <c r="L95" s="178"/>
      <c r="M95" s="176"/>
      <c r="N95" s="178"/>
      <c r="O95" s="178"/>
      <c r="P95" s="174">
        <f t="shared" si="46"/>
        <v>0</v>
      </c>
      <c r="Q95" s="172"/>
      <c r="R95" s="390">
        <f t="shared" si="41"/>
        <v>0</v>
      </c>
      <c r="S95" s="106">
        <f>Q95+Q96</f>
        <v>0</v>
      </c>
      <c r="T95" s="163"/>
      <c r="U95" s="89">
        <f>S95-T95</f>
        <v>0</v>
      </c>
      <c r="V95" s="450" t="e">
        <f t="shared" si="42"/>
        <v>#DIV/0!</v>
      </c>
      <c r="W95" s="451" t="e">
        <f t="shared" si="29"/>
        <v>#DIV/0!</v>
      </c>
      <c r="X95" s="451" t="e">
        <f t="shared" si="30"/>
        <v>#DIV/0!</v>
      </c>
      <c r="Y95" s="453" t="e">
        <f t="shared" si="32"/>
        <v>#DIV/0!</v>
      </c>
      <c r="Z95" s="259">
        <v>7.0000000000000007E-2</v>
      </c>
      <c r="AA95" s="66"/>
      <c r="AB95" s="219" t="e">
        <f t="shared" si="47"/>
        <v>#DIV/0!</v>
      </c>
      <c r="AC95" s="220" t="e">
        <f>V95-Y95 +0.07*(F95+0.8*(G95+M95+N95))</f>
        <v>#DIV/0!</v>
      </c>
      <c r="AD95" s="221" t="e">
        <f t="shared" si="43"/>
        <v>#DIV/0!</v>
      </c>
      <c r="AE95" s="498" t="e">
        <f>AA95*AB95*0.012</f>
        <v>#DIV/0!</v>
      </c>
      <c r="AF95" s="306"/>
      <c r="AG95" s="327"/>
      <c r="AH95" s="306"/>
      <c r="AI95" s="347"/>
      <c r="AJ95" s="502" t="e">
        <f t="shared" si="44"/>
        <v>#DIV/0!</v>
      </c>
      <c r="AK95" s="503" t="e">
        <f>AJ95/(12*AA95)*1000</f>
        <v>#DIV/0!</v>
      </c>
      <c r="AL95" s="504" t="e">
        <f t="shared" si="34"/>
        <v>#DIV/0!</v>
      </c>
      <c r="AM95" s="505">
        <f t="shared" si="35"/>
        <v>0</v>
      </c>
      <c r="AN95" s="506" t="e">
        <f>AF95+AH95-(AM95*AB95*0.012)</f>
        <v>#DIV/0!</v>
      </c>
      <c r="AO95" s="484" t="e">
        <f>AN95/(12*AM95)*1000</f>
        <v>#DIV/0!</v>
      </c>
      <c r="AP95" s="487" t="e">
        <f t="shared" si="36"/>
        <v>#DIV/0!</v>
      </c>
      <c r="AQ95" s="99"/>
      <c r="AR95" s="491" t="e">
        <f>AQ95/(12*AM95)*1000</f>
        <v>#DIV/0!</v>
      </c>
      <c r="AS95" s="484" t="e">
        <f t="shared" si="37"/>
        <v>#DIV/0!</v>
      </c>
      <c r="AT95" s="489" t="e">
        <f t="shared" si="38"/>
        <v>#DIV/0!</v>
      </c>
      <c r="AU95" s="490" t="e">
        <f t="shared" si="39"/>
        <v>#DIV/0!</v>
      </c>
      <c r="AV95" s="287">
        <f t="shared" si="33"/>
        <v>0</v>
      </c>
      <c r="AW95" s="31">
        <f t="shared" si="40"/>
        <v>0</v>
      </c>
      <c r="AX95" s="30"/>
      <c r="AY95" s="32" t="e">
        <f t="shared" si="48"/>
        <v>#DIV/0!</v>
      </c>
      <c r="AZ95" s="249"/>
      <c r="BA95" s="237"/>
      <c r="BB95" s="9" t="e">
        <f>(AV95+AV96+AH95+AH96-AZ95-2/3*AZ96)/((BA95*12+BA96*8))</f>
        <v>#DIV/0!</v>
      </c>
      <c r="BC95" s="119"/>
      <c r="BD95" s="249"/>
      <c r="BE95" s="557"/>
      <c r="BF95" s="119"/>
      <c r="BG95" s="343"/>
      <c r="BH95" s="414">
        <f>IF(AG95+AG96+AI95+AI96-AM95-2/3*AM96&lt;0,AG95+AG96+AI95+AI96-AM95-2/3*AM96,0)</f>
        <v>0</v>
      </c>
      <c r="BI95" s="414">
        <f>AG95+AI95-AM95</f>
        <v>0</v>
      </c>
      <c r="BJ95" s="547">
        <f>BI95+BI96</f>
        <v>0</v>
      </c>
      <c r="BK95" s="298">
        <f>IF(AV95+AV96+AH95+AH96-AZ95-2/3*AZ96&lt;0,AV95+AV96+AH95+AH96-AZ95-2/3*AZ96,0)</f>
        <v>0</v>
      </c>
      <c r="BL95" s="303"/>
      <c r="BM95" s="188"/>
    </row>
    <row r="96" spans="1:65" s="16" customFormat="1" ht="13.5" thickBot="1" x14ac:dyDescent="0.25">
      <c r="A96" s="649"/>
      <c r="B96" s="624"/>
      <c r="C96" s="147" t="s">
        <v>11</v>
      </c>
      <c r="D96" s="375"/>
      <c r="E96" s="182"/>
      <c r="F96" s="183"/>
      <c r="G96" s="183"/>
      <c r="H96" s="183"/>
      <c r="I96" s="183"/>
      <c r="J96" s="183"/>
      <c r="K96" s="183"/>
      <c r="L96" s="183"/>
      <c r="M96" s="181"/>
      <c r="N96" s="183"/>
      <c r="O96" s="183"/>
      <c r="P96" s="175">
        <f t="shared" si="46"/>
        <v>0</v>
      </c>
      <c r="Q96" s="166"/>
      <c r="R96" s="391">
        <f t="shared" si="41"/>
        <v>0</v>
      </c>
      <c r="S96" s="478" t="str">
        <f>IF(D95+D96=0,"",(H95+H96+I95+I96)/(12*(D95+D96))*1000)</f>
        <v/>
      </c>
      <c r="T96" s="117" t="s">
        <v>18</v>
      </c>
      <c r="U96" s="91" t="s">
        <v>18</v>
      </c>
      <c r="V96" s="457" t="e">
        <f t="shared" si="42"/>
        <v>#DIV/0!</v>
      </c>
      <c r="W96" s="458" t="e">
        <f t="shared" si="29"/>
        <v>#DIV/0!</v>
      </c>
      <c r="X96" s="458" t="e">
        <f t="shared" si="30"/>
        <v>#DIV/0!</v>
      </c>
      <c r="Y96" s="459" t="e">
        <f t="shared" si="32"/>
        <v>#DIV/0!</v>
      </c>
      <c r="Z96" s="402">
        <v>0.05</v>
      </c>
      <c r="AA96" s="67"/>
      <c r="AB96" s="222" t="e">
        <f t="shared" si="47"/>
        <v>#DIV/0!</v>
      </c>
      <c r="AC96" s="223" t="e">
        <f>V96-Y96+1400</f>
        <v>#DIV/0!</v>
      </c>
      <c r="AD96" s="224" t="e">
        <f t="shared" si="43"/>
        <v>#DIV/0!</v>
      </c>
      <c r="AE96" s="535" t="e">
        <f>AA96*AB96*0.008</f>
        <v>#DIV/0!</v>
      </c>
      <c r="AF96" s="307"/>
      <c r="AG96" s="315"/>
      <c r="AH96" s="307"/>
      <c r="AI96" s="348"/>
      <c r="AJ96" s="514" t="e">
        <f t="shared" si="44"/>
        <v>#DIV/0!</v>
      </c>
      <c r="AK96" s="515" t="e">
        <f>AJ96/(8*AA96)*1000</f>
        <v>#DIV/0!</v>
      </c>
      <c r="AL96" s="516" t="e">
        <f t="shared" si="34"/>
        <v>#DIV/0!</v>
      </c>
      <c r="AM96" s="501">
        <f t="shared" si="35"/>
        <v>0</v>
      </c>
      <c r="AN96" s="517" t="e">
        <f>AF96+AH96-(AM96*AB96*0.008)</f>
        <v>#DIV/0!</v>
      </c>
      <c r="AO96" s="518" t="e">
        <f>AN96/(8*AM96)*1000</f>
        <v>#DIV/0!</v>
      </c>
      <c r="AP96" s="519" t="e">
        <f t="shared" si="36"/>
        <v>#DIV/0!</v>
      </c>
      <c r="AQ96" s="109"/>
      <c r="AR96" s="526" t="e">
        <f>AQ96/(8*AM96)*1000</f>
        <v>#DIV/0!</v>
      </c>
      <c r="AS96" s="526" t="e">
        <f t="shared" si="37"/>
        <v>#DIV/0!</v>
      </c>
      <c r="AT96" s="528" t="e">
        <f t="shared" si="38"/>
        <v>#DIV/0!</v>
      </c>
      <c r="AU96" s="529" t="e">
        <f t="shared" si="39"/>
        <v>#DIV/0!</v>
      </c>
      <c r="AV96" s="288">
        <f t="shared" si="33"/>
        <v>0</v>
      </c>
      <c r="AW96" s="43">
        <f t="shared" si="40"/>
        <v>0</v>
      </c>
      <c r="AX96" s="42"/>
      <c r="AY96" s="44" t="e">
        <f t="shared" si="48"/>
        <v>#DIV/0!</v>
      </c>
      <c r="AZ96" s="269"/>
      <c r="BA96" s="252"/>
      <c r="BB96" s="54"/>
      <c r="BC96" s="119"/>
      <c r="BD96" s="269">
        <f>AF96/2</f>
        <v>0</v>
      </c>
      <c r="BE96" s="560">
        <f>AG96/2</f>
        <v>0</v>
      </c>
      <c r="BF96" s="119"/>
      <c r="BG96" s="340"/>
      <c r="BH96" s="545"/>
      <c r="BI96" s="545">
        <f>AG96+AI96-2/3*AM96</f>
        <v>0</v>
      </c>
      <c r="BJ96" s="546"/>
      <c r="BK96" s="299"/>
      <c r="BL96" s="602"/>
      <c r="BM96" s="188"/>
    </row>
    <row r="97" spans="1:65" s="16" customFormat="1" x14ac:dyDescent="0.2">
      <c r="A97" s="649"/>
      <c r="B97" s="623"/>
      <c r="C97" s="148" t="s">
        <v>10</v>
      </c>
      <c r="D97" s="372"/>
      <c r="E97" s="177"/>
      <c r="F97" s="178"/>
      <c r="G97" s="178"/>
      <c r="H97" s="178"/>
      <c r="I97" s="178"/>
      <c r="J97" s="178"/>
      <c r="K97" s="178"/>
      <c r="L97" s="178"/>
      <c r="M97" s="176"/>
      <c r="N97" s="178"/>
      <c r="O97" s="178"/>
      <c r="P97" s="179">
        <f t="shared" si="46"/>
        <v>0</v>
      </c>
      <c r="Q97" s="177"/>
      <c r="R97" s="388">
        <f t="shared" si="41"/>
        <v>0</v>
      </c>
      <c r="S97" s="88">
        <f>Q97+Q98</f>
        <v>0</v>
      </c>
      <c r="T97" s="163"/>
      <c r="U97" s="89">
        <f>S97-T97</f>
        <v>0</v>
      </c>
      <c r="V97" s="454" t="e">
        <f t="shared" si="42"/>
        <v>#DIV/0!</v>
      </c>
      <c r="W97" s="455" t="e">
        <f t="shared" si="29"/>
        <v>#DIV/0!</v>
      </c>
      <c r="X97" s="455" t="e">
        <f t="shared" si="30"/>
        <v>#DIV/0!</v>
      </c>
      <c r="Y97" s="456" t="e">
        <f t="shared" si="32"/>
        <v>#DIV/0!</v>
      </c>
      <c r="Z97" s="259">
        <v>7.0000000000000007E-2</v>
      </c>
      <c r="AA97" s="66"/>
      <c r="AB97" s="219" t="e">
        <f t="shared" si="47"/>
        <v>#DIV/0!</v>
      </c>
      <c r="AC97" s="220" t="e">
        <f>V97-Y97 +0.07*(F97+0.8*(G97+M97+N97))</f>
        <v>#DIV/0!</v>
      </c>
      <c r="AD97" s="221" t="e">
        <f t="shared" si="43"/>
        <v>#DIV/0!</v>
      </c>
      <c r="AE97" s="498" t="e">
        <f>AA97*AB97*0.012</f>
        <v>#DIV/0!</v>
      </c>
      <c r="AF97" s="306"/>
      <c r="AG97" s="326"/>
      <c r="AH97" s="306"/>
      <c r="AI97" s="347"/>
      <c r="AJ97" s="502" t="e">
        <f t="shared" si="44"/>
        <v>#DIV/0!</v>
      </c>
      <c r="AK97" s="503" t="e">
        <f>AJ97/(12*AA97)*1000</f>
        <v>#DIV/0!</v>
      </c>
      <c r="AL97" s="504" t="e">
        <f t="shared" ref="AL97:AL128" si="49">AK97/Y97</f>
        <v>#DIV/0!</v>
      </c>
      <c r="AM97" s="505">
        <f t="shared" si="35"/>
        <v>0</v>
      </c>
      <c r="AN97" s="506" t="e">
        <f>AF97+AH97-(AM97*AB97*0.012)</f>
        <v>#DIV/0!</v>
      </c>
      <c r="AO97" s="484" t="e">
        <f>AN97/(12*AM97)*1000</f>
        <v>#DIV/0!</v>
      </c>
      <c r="AP97" s="487" t="e">
        <f t="shared" ref="AP97:AP128" si="50">AO97/Y97</f>
        <v>#DIV/0!</v>
      </c>
      <c r="AQ97" s="99"/>
      <c r="AR97" s="491" t="e">
        <f>AQ97/(12*AM97)*1000</f>
        <v>#DIV/0!</v>
      </c>
      <c r="AS97" s="484" t="e">
        <f t="shared" ref="AS97:AS128" si="51">Y97+AO97+AR97</f>
        <v>#DIV/0!</v>
      </c>
      <c r="AT97" s="489" t="e">
        <f t="shared" ref="AT97:AT128" si="52">(AO97+AR97)/Y97</f>
        <v>#DIV/0!</v>
      </c>
      <c r="AU97" s="490" t="e">
        <f t="shared" ref="AU97:AU128" si="53">AS97/Y97</f>
        <v>#DIV/0!</v>
      </c>
      <c r="AV97" s="287">
        <f t="shared" si="33"/>
        <v>0</v>
      </c>
      <c r="AW97" s="34">
        <f t="shared" ref="AW97:AW128" si="54">H97+I97</f>
        <v>0</v>
      </c>
      <c r="AX97" s="33"/>
      <c r="AY97" s="35" t="e">
        <f t="shared" si="48"/>
        <v>#DIV/0!</v>
      </c>
      <c r="AZ97" s="265"/>
      <c r="BA97" s="243"/>
      <c r="BB97" s="9" t="e">
        <f>(AV97+AV98+AH97+AH98-AZ97-2/3*AZ98)/((BA97*12+BA98*8))</f>
        <v>#DIV/0!</v>
      </c>
      <c r="BC97" s="119"/>
      <c r="BD97" s="265"/>
      <c r="BE97" s="559"/>
      <c r="BF97" s="119"/>
      <c r="BG97" s="341"/>
      <c r="BH97" s="414">
        <f>IF(AG97+AG98+AI97+AI98-AM97-2/3*AM98&lt;0,AG97+AG98+AI97+AI98-AM97-2/3*AM98,0)</f>
        <v>0</v>
      </c>
      <c r="BI97" s="414">
        <f>AG97+AI97-AM97</f>
        <v>0</v>
      </c>
      <c r="BJ97" s="547">
        <f>BI97+BI98</f>
        <v>0</v>
      </c>
      <c r="BK97" s="298">
        <f>IF(AV97+AV98+AH97+AH98-AZ97-2/3*AZ98&lt;0,AV97+AV98+AH97+AH98-AZ97-2/3*AZ98,0)</f>
        <v>0</v>
      </c>
      <c r="BL97" s="303"/>
      <c r="BM97" s="188"/>
    </row>
    <row r="98" spans="1:65" s="16" customFormat="1" ht="16.899999999999999" customHeight="1" thickBot="1" x14ac:dyDescent="0.25">
      <c r="A98" s="649"/>
      <c r="B98" s="624"/>
      <c r="C98" s="147" t="s">
        <v>11</v>
      </c>
      <c r="D98" s="375"/>
      <c r="E98" s="182"/>
      <c r="F98" s="183"/>
      <c r="G98" s="183"/>
      <c r="H98" s="183"/>
      <c r="I98" s="183"/>
      <c r="J98" s="183"/>
      <c r="K98" s="183"/>
      <c r="L98" s="183"/>
      <c r="M98" s="181"/>
      <c r="N98" s="183"/>
      <c r="O98" s="181"/>
      <c r="P98" s="180">
        <f t="shared" si="46"/>
        <v>0</v>
      </c>
      <c r="Q98" s="182"/>
      <c r="R98" s="392">
        <f t="shared" si="41"/>
        <v>0</v>
      </c>
      <c r="S98" s="478" t="str">
        <f>IF(D97+D98=0,"",(H97+H98+I97+I98)/(12*(D97+D98))*1000)</f>
        <v/>
      </c>
      <c r="T98" s="117" t="s">
        <v>18</v>
      </c>
      <c r="U98" s="91" t="s">
        <v>18</v>
      </c>
      <c r="V98" s="448" t="e">
        <f t="shared" si="42"/>
        <v>#DIV/0!</v>
      </c>
      <c r="W98" s="449" t="e">
        <f t="shared" si="29"/>
        <v>#DIV/0!</v>
      </c>
      <c r="X98" s="449" t="e">
        <f t="shared" si="30"/>
        <v>#DIV/0!</v>
      </c>
      <c r="Y98" s="452" t="e">
        <f t="shared" si="32"/>
        <v>#DIV/0!</v>
      </c>
      <c r="Z98" s="402">
        <v>0.05</v>
      </c>
      <c r="AA98" s="67"/>
      <c r="AB98" s="222" t="e">
        <f t="shared" si="47"/>
        <v>#DIV/0!</v>
      </c>
      <c r="AC98" s="223" t="e">
        <f>V98-Y98+1400</f>
        <v>#DIV/0!</v>
      </c>
      <c r="AD98" s="224" t="e">
        <f t="shared" si="43"/>
        <v>#DIV/0!</v>
      </c>
      <c r="AE98" s="535" t="e">
        <f>AA98*AB98*0.008</f>
        <v>#DIV/0!</v>
      </c>
      <c r="AF98" s="307"/>
      <c r="AG98" s="315"/>
      <c r="AH98" s="307"/>
      <c r="AI98" s="348"/>
      <c r="AJ98" s="514" t="e">
        <f t="shared" si="44"/>
        <v>#DIV/0!</v>
      </c>
      <c r="AK98" s="515" t="e">
        <f>AJ98/(8*AA98)*1000</f>
        <v>#DIV/0!</v>
      </c>
      <c r="AL98" s="516" t="e">
        <f t="shared" si="49"/>
        <v>#DIV/0!</v>
      </c>
      <c r="AM98" s="501">
        <f t="shared" si="35"/>
        <v>0</v>
      </c>
      <c r="AN98" s="517" t="e">
        <f>AF98+AH98-(AM98*AB98*0.008)</f>
        <v>#DIV/0!</v>
      </c>
      <c r="AO98" s="518" t="e">
        <f>AN98/(8*AM98)*1000</f>
        <v>#DIV/0!</v>
      </c>
      <c r="AP98" s="519" t="e">
        <f t="shared" si="50"/>
        <v>#DIV/0!</v>
      </c>
      <c r="AQ98" s="109"/>
      <c r="AR98" s="526" t="e">
        <f>AQ98/(8*AM98)*1000</f>
        <v>#DIV/0!</v>
      </c>
      <c r="AS98" s="526" t="e">
        <f t="shared" si="51"/>
        <v>#DIV/0!</v>
      </c>
      <c r="AT98" s="528" t="e">
        <f t="shared" si="52"/>
        <v>#DIV/0!</v>
      </c>
      <c r="AU98" s="529" t="e">
        <f t="shared" si="53"/>
        <v>#DIV/0!</v>
      </c>
      <c r="AV98" s="288">
        <f t="shared" si="33"/>
        <v>0</v>
      </c>
      <c r="AW98" s="43">
        <f t="shared" si="54"/>
        <v>0</v>
      </c>
      <c r="AX98" s="45"/>
      <c r="AY98" s="47" t="e">
        <f t="shared" si="48"/>
        <v>#DIV/0!</v>
      </c>
      <c r="AZ98" s="250"/>
      <c r="BA98" s="240"/>
      <c r="BB98" s="54"/>
      <c r="BC98" s="119"/>
      <c r="BD98" s="250">
        <f>AF98/2</f>
        <v>0</v>
      </c>
      <c r="BE98" s="558">
        <f>AG98/2</f>
        <v>0</v>
      </c>
      <c r="BF98" s="119"/>
      <c r="BG98" s="340"/>
      <c r="BH98" s="545"/>
      <c r="BI98" s="545">
        <f>AG98+AI98-2/3*AM98</f>
        <v>0</v>
      </c>
      <c r="BJ98" s="546"/>
      <c r="BK98" s="299"/>
      <c r="BL98" s="602"/>
      <c r="BM98" s="188"/>
    </row>
    <row r="99" spans="1:65" s="16" customFormat="1" x14ac:dyDescent="0.2">
      <c r="A99" s="649"/>
      <c r="B99" s="623"/>
      <c r="C99" s="148" t="s">
        <v>10</v>
      </c>
      <c r="D99" s="372"/>
      <c r="E99" s="177"/>
      <c r="F99" s="178"/>
      <c r="G99" s="178"/>
      <c r="H99" s="178"/>
      <c r="I99" s="178"/>
      <c r="J99" s="178"/>
      <c r="K99" s="178"/>
      <c r="L99" s="178"/>
      <c r="M99" s="176"/>
      <c r="N99" s="178"/>
      <c r="O99" s="178"/>
      <c r="P99" s="179">
        <f t="shared" si="46"/>
        <v>0</v>
      </c>
      <c r="Q99" s="177"/>
      <c r="R99" s="388">
        <f t="shared" si="41"/>
        <v>0</v>
      </c>
      <c r="S99" s="88">
        <f>Q99+Q100</f>
        <v>0</v>
      </c>
      <c r="T99" s="163"/>
      <c r="U99" s="89">
        <f>S99-T99</f>
        <v>0</v>
      </c>
      <c r="V99" s="454" t="e">
        <f t="shared" si="42"/>
        <v>#DIV/0!</v>
      </c>
      <c r="W99" s="455" t="e">
        <f t="shared" si="29"/>
        <v>#DIV/0!</v>
      </c>
      <c r="X99" s="455" t="e">
        <f t="shared" si="30"/>
        <v>#DIV/0!</v>
      </c>
      <c r="Y99" s="456" t="e">
        <f t="shared" si="32"/>
        <v>#DIV/0!</v>
      </c>
      <c r="Z99" s="259">
        <v>7.0000000000000007E-2</v>
      </c>
      <c r="AA99" s="66"/>
      <c r="AB99" s="219" t="e">
        <f t="shared" si="47"/>
        <v>#DIV/0!</v>
      </c>
      <c r="AC99" s="220" t="e">
        <f>V99-Y99 +0.07*(F99+0.8*(G99+M99+N99))</f>
        <v>#DIV/0!</v>
      </c>
      <c r="AD99" s="221" t="e">
        <f t="shared" si="43"/>
        <v>#DIV/0!</v>
      </c>
      <c r="AE99" s="498" t="e">
        <f>AA99*AB99*0.012</f>
        <v>#DIV/0!</v>
      </c>
      <c r="AF99" s="306"/>
      <c r="AG99" s="327"/>
      <c r="AH99" s="306"/>
      <c r="AI99" s="347"/>
      <c r="AJ99" s="502" t="e">
        <f t="shared" si="44"/>
        <v>#DIV/0!</v>
      </c>
      <c r="AK99" s="503" t="e">
        <f>AJ99/(12*AA99)*1000</f>
        <v>#DIV/0!</v>
      </c>
      <c r="AL99" s="504" t="e">
        <f t="shared" si="49"/>
        <v>#DIV/0!</v>
      </c>
      <c r="AM99" s="505">
        <f t="shared" si="35"/>
        <v>0</v>
      </c>
      <c r="AN99" s="506" t="e">
        <f>AF99+AH99-(AM99*AB99*0.012)</f>
        <v>#DIV/0!</v>
      </c>
      <c r="AO99" s="484" t="e">
        <f>AN99/(12*AM99)*1000</f>
        <v>#DIV/0!</v>
      </c>
      <c r="AP99" s="487" t="e">
        <f t="shared" si="50"/>
        <v>#DIV/0!</v>
      </c>
      <c r="AQ99" s="99"/>
      <c r="AR99" s="491" t="e">
        <f>AQ99/(12*AM99)*1000</f>
        <v>#DIV/0!</v>
      </c>
      <c r="AS99" s="484" t="e">
        <f t="shared" si="51"/>
        <v>#DIV/0!</v>
      </c>
      <c r="AT99" s="489" t="e">
        <f t="shared" si="52"/>
        <v>#DIV/0!</v>
      </c>
      <c r="AU99" s="490" t="e">
        <f t="shared" si="53"/>
        <v>#DIV/0!</v>
      </c>
      <c r="AV99" s="287">
        <f t="shared" si="33"/>
        <v>0</v>
      </c>
      <c r="AW99" s="34">
        <f t="shared" si="54"/>
        <v>0</v>
      </c>
      <c r="AX99" s="33"/>
      <c r="AY99" s="35" t="e">
        <f t="shared" si="48"/>
        <v>#DIV/0!</v>
      </c>
      <c r="AZ99" s="265"/>
      <c r="BA99" s="243"/>
      <c r="BB99" s="9" t="e">
        <f>(AV99+AV100+AH99+AH100-AZ99-2/3*AZ100)/((BA99*12+BA100*8))</f>
        <v>#DIV/0!</v>
      </c>
      <c r="BC99" s="119"/>
      <c r="BD99" s="265"/>
      <c r="BE99" s="559"/>
      <c r="BF99" s="119"/>
      <c r="BG99" s="343"/>
      <c r="BH99" s="414">
        <f>IF(AG99+AG100+AI99+AI100-AM99-2/3*AM100&lt;0,AG99+AG100+AI99+AI100-AM99-2/3*AM100,0)</f>
        <v>0</v>
      </c>
      <c r="BI99" s="414">
        <f>AG99+AI99-AM99</f>
        <v>0</v>
      </c>
      <c r="BJ99" s="547">
        <f>BI99+BI100</f>
        <v>0</v>
      </c>
      <c r="BK99" s="298">
        <f>IF(AV99+AV100+AH99+AH100-AZ99-2/3*AZ100&lt;0,AV99+AV100+AH99+AH100-AZ99-2/3*AZ100,0)</f>
        <v>0</v>
      </c>
      <c r="BL99" s="303"/>
      <c r="BM99" s="188"/>
    </row>
    <row r="100" spans="1:65" s="16" customFormat="1" ht="15" customHeight="1" thickBot="1" x14ac:dyDescent="0.25">
      <c r="A100" s="649"/>
      <c r="B100" s="624"/>
      <c r="C100" s="147" t="s">
        <v>11</v>
      </c>
      <c r="D100" s="376"/>
      <c r="E100" s="182"/>
      <c r="F100" s="183"/>
      <c r="G100" s="183"/>
      <c r="H100" s="183"/>
      <c r="I100" s="183"/>
      <c r="J100" s="183"/>
      <c r="K100" s="183"/>
      <c r="L100" s="183"/>
      <c r="M100" s="181"/>
      <c r="N100" s="183"/>
      <c r="O100" s="183"/>
      <c r="P100" s="180">
        <f t="shared" si="46"/>
        <v>0</v>
      </c>
      <c r="Q100" s="182"/>
      <c r="R100" s="392">
        <f t="shared" si="41"/>
        <v>0</v>
      </c>
      <c r="S100" s="478" t="str">
        <f>IF(D99+D100=0,"",(H99+H100+I99+I100)/(12*(D99+D100))*1000)</f>
        <v/>
      </c>
      <c r="T100" s="117" t="s">
        <v>18</v>
      </c>
      <c r="U100" s="91" t="s">
        <v>18</v>
      </c>
      <c r="V100" s="448" t="e">
        <f t="shared" si="42"/>
        <v>#DIV/0!</v>
      </c>
      <c r="W100" s="449" t="e">
        <f t="shared" si="29"/>
        <v>#DIV/0!</v>
      </c>
      <c r="X100" s="449" t="e">
        <f t="shared" si="30"/>
        <v>#DIV/0!</v>
      </c>
      <c r="Y100" s="452" t="e">
        <f t="shared" si="32"/>
        <v>#DIV/0!</v>
      </c>
      <c r="Z100" s="402">
        <v>0.05</v>
      </c>
      <c r="AA100" s="67"/>
      <c r="AB100" s="222" t="e">
        <f t="shared" si="47"/>
        <v>#DIV/0!</v>
      </c>
      <c r="AC100" s="223" t="e">
        <f>V100-Y100+1400</f>
        <v>#DIV/0!</v>
      </c>
      <c r="AD100" s="224" t="e">
        <f t="shared" si="43"/>
        <v>#DIV/0!</v>
      </c>
      <c r="AE100" s="535" t="e">
        <f>AA100*AB100*0.008</f>
        <v>#DIV/0!</v>
      </c>
      <c r="AF100" s="307"/>
      <c r="AG100" s="315"/>
      <c r="AH100" s="307"/>
      <c r="AI100" s="348"/>
      <c r="AJ100" s="514" t="e">
        <f t="shared" si="44"/>
        <v>#DIV/0!</v>
      </c>
      <c r="AK100" s="515" t="e">
        <f>AJ100/(8*AA100)*1000</f>
        <v>#DIV/0!</v>
      </c>
      <c r="AL100" s="516" t="e">
        <f t="shared" si="49"/>
        <v>#DIV/0!</v>
      </c>
      <c r="AM100" s="501">
        <f t="shared" si="35"/>
        <v>0</v>
      </c>
      <c r="AN100" s="517" t="e">
        <f>AF100+AH100-(AM100*AB100*0.008)</f>
        <v>#DIV/0!</v>
      </c>
      <c r="AO100" s="518" t="e">
        <f>AN100/(8*AM100)*1000</f>
        <v>#DIV/0!</v>
      </c>
      <c r="AP100" s="519" t="e">
        <f t="shared" si="50"/>
        <v>#DIV/0!</v>
      </c>
      <c r="AQ100" s="109"/>
      <c r="AR100" s="526" t="e">
        <f>AQ100/(8*AM100)*1000</f>
        <v>#DIV/0!</v>
      </c>
      <c r="AS100" s="526" t="e">
        <f t="shared" si="51"/>
        <v>#DIV/0!</v>
      </c>
      <c r="AT100" s="528" t="e">
        <f t="shared" si="52"/>
        <v>#DIV/0!</v>
      </c>
      <c r="AU100" s="529" t="e">
        <f t="shared" si="53"/>
        <v>#DIV/0!</v>
      </c>
      <c r="AV100" s="288">
        <f t="shared" si="33"/>
        <v>0</v>
      </c>
      <c r="AW100" s="46">
        <f t="shared" si="54"/>
        <v>0</v>
      </c>
      <c r="AX100" s="45"/>
      <c r="AY100" s="47" t="e">
        <f t="shared" si="48"/>
        <v>#DIV/0!</v>
      </c>
      <c r="AZ100" s="250"/>
      <c r="BA100" s="240"/>
      <c r="BB100" s="54"/>
      <c r="BC100" s="119"/>
      <c r="BD100" s="250">
        <f>AF100/2</f>
        <v>0</v>
      </c>
      <c r="BE100" s="558">
        <f>AG100/2</f>
        <v>0</v>
      </c>
      <c r="BF100" s="119"/>
      <c r="BG100" s="340"/>
      <c r="BH100" s="545"/>
      <c r="BI100" s="545">
        <f>AG100+AI100-2/3*AM100</f>
        <v>0</v>
      </c>
      <c r="BJ100" s="546"/>
      <c r="BK100" s="299"/>
      <c r="BL100" s="602"/>
      <c r="BM100" s="188"/>
    </row>
    <row r="101" spans="1:65" s="16" customFormat="1" x14ac:dyDescent="0.2">
      <c r="A101" s="649"/>
      <c r="B101" s="629"/>
      <c r="C101" s="148" t="s">
        <v>10</v>
      </c>
      <c r="D101" s="372"/>
      <c r="E101" s="177"/>
      <c r="F101" s="178"/>
      <c r="G101" s="178"/>
      <c r="H101" s="178"/>
      <c r="I101" s="178"/>
      <c r="J101" s="178"/>
      <c r="K101" s="178"/>
      <c r="L101" s="178"/>
      <c r="M101" s="176"/>
      <c r="N101" s="178"/>
      <c r="O101" s="178"/>
      <c r="P101" s="179">
        <f t="shared" si="46"/>
        <v>0</v>
      </c>
      <c r="Q101" s="177"/>
      <c r="R101" s="388">
        <f t="shared" si="41"/>
        <v>0</v>
      </c>
      <c r="S101" s="88">
        <f>Q101+Q102</f>
        <v>0</v>
      </c>
      <c r="T101" s="163"/>
      <c r="U101" s="89">
        <f>S101-T101</f>
        <v>0</v>
      </c>
      <c r="V101" s="454" t="e">
        <f t="shared" si="42"/>
        <v>#DIV/0!</v>
      </c>
      <c r="W101" s="455" t="e">
        <f t="shared" si="29"/>
        <v>#DIV/0!</v>
      </c>
      <c r="X101" s="455" t="e">
        <f t="shared" si="30"/>
        <v>#DIV/0!</v>
      </c>
      <c r="Y101" s="456" t="e">
        <f t="shared" si="32"/>
        <v>#DIV/0!</v>
      </c>
      <c r="Z101" s="259">
        <v>7.0000000000000007E-2</v>
      </c>
      <c r="AA101" s="66"/>
      <c r="AB101" s="219" t="e">
        <f t="shared" si="47"/>
        <v>#DIV/0!</v>
      </c>
      <c r="AC101" s="220" t="e">
        <f>V101-Y101 +0.07*(F101+0.8*(G101+M101+N101))</f>
        <v>#DIV/0!</v>
      </c>
      <c r="AD101" s="221" t="e">
        <f t="shared" si="43"/>
        <v>#DIV/0!</v>
      </c>
      <c r="AE101" s="498" t="e">
        <f>AA101*AB101*0.012</f>
        <v>#DIV/0!</v>
      </c>
      <c r="AF101" s="306"/>
      <c r="AG101" s="327"/>
      <c r="AH101" s="306"/>
      <c r="AI101" s="347"/>
      <c r="AJ101" s="502" t="e">
        <f t="shared" si="44"/>
        <v>#DIV/0!</v>
      </c>
      <c r="AK101" s="503" t="e">
        <f>AJ101/(12*AA101)*1000</f>
        <v>#DIV/0!</v>
      </c>
      <c r="AL101" s="504" t="e">
        <f t="shared" si="49"/>
        <v>#DIV/0!</v>
      </c>
      <c r="AM101" s="505">
        <f t="shared" si="35"/>
        <v>0</v>
      </c>
      <c r="AN101" s="506" t="e">
        <f>AF101+AH101-(AM101*AB101*0.012)</f>
        <v>#DIV/0!</v>
      </c>
      <c r="AO101" s="484" t="e">
        <f>AN101/(12*AM101)*1000</f>
        <v>#DIV/0!</v>
      </c>
      <c r="AP101" s="487" t="e">
        <f t="shared" si="50"/>
        <v>#DIV/0!</v>
      </c>
      <c r="AQ101" s="99"/>
      <c r="AR101" s="491" t="e">
        <f>AQ101/(12*AM101)*1000</f>
        <v>#DIV/0!</v>
      </c>
      <c r="AS101" s="484" t="e">
        <f t="shared" si="51"/>
        <v>#DIV/0!</v>
      </c>
      <c r="AT101" s="489" t="e">
        <f t="shared" si="52"/>
        <v>#DIV/0!</v>
      </c>
      <c r="AU101" s="490" t="e">
        <f t="shared" si="53"/>
        <v>#DIV/0!</v>
      </c>
      <c r="AV101" s="287">
        <f t="shared" si="33"/>
        <v>0</v>
      </c>
      <c r="AW101" s="34">
        <f t="shared" si="54"/>
        <v>0</v>
      </c>
      <c r="AX101" s="33"/>
      <c r="AY101" s="35" t="e">
        <f t="shared" si="48"/>
        <v>#DIV/0!</v>
      </c>
      <c r="AZ101" s="265"/>
      <c r="BA101" s="243"/>
      <c r="BB101" s="9" t="e">
        <f>(AV101+AV102+AH101+AH102-AZ101-2/3*AZ102)/((BA101*12+BA102*8))</f>
        <v>#DIV/0!</v>
      </c>
      <c r="BC101" s="119"/>
      <c r="BD101" s="265"/>
      <c r="BE101" s="559"/>
      <c r="BF101" s="119"/>
      <c r="BG101" s="343"/>
      <c r="BH101" s="414">
        <f>IF(AG101+AG102+AI101+AI102-AM101-2/3*AM102&lt;0,AG101+AG102+AI101+AI102-AM101-2/3*AM102,0)</f>
        <v>0</v>
      </c>
      <c r="BI101" s="414">
        <f>AG101+AI101-AM101</f>
        <v>0</v>
      </c>
      <c r="BJ101" s="547">
        <f>BI101+BI102</f>
        <v>0</v>
      </c>
      <c r="BK101" s="298">
        <f>IF(AV101+AV102+AH101+AH102-AZ101-2/3*AZ102&lt;0,AV101+AV102+AH101+AH102-AZ101-2/3*AZ102,0)</f>
        <v>0</v>
      </c>
      <c r="BL101" s="303"/>
      <c r="BM101" s="188"/>
    </row>
    <row r="102" spans="1:65" s="16" customFormat="1" ht="13.5" thickBot="1" x14ac:dyDescent="0.25">
      <c r="A102" s="649"/>
      <c r="B102" s="630"/>
      <c r="C102" s="147" t="s">
        <v>11</v>
      </c>
      <c r="D102" s="375"/>
      <c r="E102" s="182"/>
      <c r="F102" s="183"/>
      <c r="G102" s="183"/>
      <c r="H102" s="183"/>
      <c r="I102" s="183"/>
      <c r="J102" s="183"/>
      <c r="K102" s="183"/>
      <c r="L102" s="183"/>
      <c r="M102" s="181"/>
      <c r="N102" s="183"/>
      <c r="O102" s="183"/>
      <c r="P102" s="180">
        <f t="shared" si="46"/>
        <v>0</v>
      </c>
      <c r="Q102" s="182"/>
      <c r="R102" s="392">
        <f t="shared" si="41"/>
        <v>0</v>
      </c>
      <c r="S102" s="478" t="str">
        <f>IF(D101+D102=0,"",(H101+H102+I101+I102)/(12*(D101+D102))*1000)</f>
        <v/>
      </c>
      <c r="T102" s="117" t="s">
        <v>18</v>
      </c>
      <c r="U102" s="91" t="s">
        <v>18</v>
      </c>
      <c r="V102" s="448" t="e">
        <f t="shared" si="42"/>
        <v>#DIV/0!</v>
      </c>
      <c r="W102" s="449" t="e">
        <f t="shared" si="29"/>
        <v>#DIV/0!</v>
      </c>
      <c r="X102" s="449" t="e">
        <f t="shared" si="30"/>
        <v>#DIV/0!</v>
      </c>
      <c r="Y102" s="452" t="e">
        <f t="shared" si="32"/>
        <v>#DIV/0!</v>
      </c>
      <c r="Z102" s="402">
        <v>0.05</v>
      </c>
      <c r="AA102" s="67"/>
      <c r="AB102" s="222" t="e">
        <f t="shared" si="47"/>
        <v>#DIV/0!</v>
      </c>
      <c r="AC102" s="223" t="e">
        <f>V102-Y102+1400</f>
        <v>#DIV/0!</v>
      </c>
      <c r="AD102" s="224" t="e">
        <f t="shared" si="43"/>
        <v>#DIV/0!</v>
      </c>
      <c r="AE102" s="535" t="e">
        <f>AA102*AB102*0.008</f>
        <v>#DIV/0!</v>
      </c>
      <c r="AF102" s="307"/>
      <c r="AG102" s="315"/>
      <c r="AH102" s="307"/>
      <c r="AI102" s="348"/>
      <c r="AJ102" s="514" t="e">
        <f t="shared" si="44"/>
        <v>#DIV/0!</v>
      </c>
      <c r="AK102" s="515" t="e">
        <f>AJ102/(8*AA102)*1000</f>
        <v>#DIV/0!</v>
      </c>
      <c r="AL102" s="516" t="e">
        <f t="shared" si="49"/>
        <v>#DIV/0!</v>
      </c>
      <c r="AM102" s="501">
        <f t="shared" si="35"/>
        <v>0</v>
      </c>
      <c r="AN102" s="517" t="e">
        <f>AF102+AH102-(AM102*AB102*0.008)</f>
        <v>#DIV/0!</v>
      </c>
      <c r="AO102" s="518" t="e">
        <f>AN102/(8*AM102)*1000</f>
        <v>#DIV/0!</v>
      </c>
      <c r="AP102" s="519" t="e">
        <f t="shared" si="50"/>
        <v>#DIV/0!</v>
      </c>
      <c r="AQ102" s="109"/>
      <c r="AR102" s="526" t="e">
        <f>AQ102/(8*AM102)*1000</f>
        <v>#DIV/0!</v>
      </c>
      <c r="AS102" s="526" t="e">
        <f t="shared" si="51"/>
        <v>#DIV/0!</v>
      </c>
      <c r="AT102" s="528" t="e">
        <f t="shared" si="52"/>
        <v>#DIV/0!</v>
      </c>
      <c r="AU102" s="529" t="e">
        <f t="shared" si="53"/>
        <v>#DIV/0!</v>
      </c>
      <c r="AV102" s="288">
        <f t="shared" si="33"/>
        <v>0</v>
      </c>
      <c r="AW102" s="46">
        <f t="shared" si="54"/>
        <v>0</v>
      </c>
      <c r="AX102" s="45"/>
      <c r="AY102" s="47" t="e">
        <f t="shared" si="48"/>
        <v>#DIV/0!</v>
      </c>
      <c r="AZ102" s="250"/>
      <c r="BA102" s="240"/>
      <c r="BB102" s="54"/>
      <c r="BC102" s="119"/>
      <c r="BD102" s="250">
        <f>AF102/2</f>
        <v>0</v>
      </c>
      <c r="BE102" s="558">
        <f>AG102/2</f>
        <v>0</v>
      </c>
      <c r="BF102" s="119"/>
      <c r="BG102" s="340"/>
      <c r="BH102" s="545"/>
      <c r="BI102" s="545">
        <f>AG102+AI102-2/3*AM102</f>
        <v>0</v>
      </c>
      <c r="BJ102" s="546"/>
      <c r="BK102" s="299"/>
      <c r="BL102" s="602"/>
      <c r="BM102" s="188"/>
    </row>
    <row r="103" spans="1:65" s="16" customFormat="1" x14ac:dyDescent="0.2">
      <c r="A103" s="649"/>
      <c r="B103" s="631"/>
      <c r="C103" s="146" t="s">
        <v>10</v>
      </c>
      <c r="D103" s="374"/>
      <c r="E103" s="172"/>
      <c r="F103" s="173"/>
      <c r="G103" s="173"/>
      <c r="H103" s="173"/>
      <c r="I103" s="173"/>
      <c r="J103" s="173"/>
      <c r="K103" s="173"/>
      <c r="L103" s="173"/>
      <c r="M103" s="127"/>
      <c r="N103" s="173"/>
      <c r="O103" s="173"/>
      <c r="P103" s="174">
        <f t="shared" si="46"/>
        <v>0</v>
      </c>
      <c r="Q103" s="172"/>
      <c r="R103" s="390">
        <f t="shared" si="41"/>
        <v>0</v>
      </c>
      <c r="S103" s="106">
        <f>Q103+Q104</f>
        <v>0</v>
      </c>
      <c r="T103" s="163"/>
      <c r="U103" s="89">
        <f>S103-T103</f>
        <v>0</v>
      </c>
      <c r="V103" s="450" t="e">
        <f t="shared" si="42"/>
        <v>#DIV/0!</v>
      </c>
      <c r="W103" s="451" t="e">
        <f t="shared" si="29"/>
        <v>#DIV/0!</v>
      </c>
      <c r="X103" s="451" t="e">
        <f t="shared" si="30"/>
        <v>#DIV/0!</v>
      </c>
      <c r="Y103" s="453" t="e">
        <f t="shared" si="32"/>
        <v>#DIV/0!</v>
      </c>
      <c r="Z103" s="259">
        <v>7.0000000000000007E-2</v>
      </c>
      <c r="AA103" s="66"/>
      <c r="AB103" s="219" t="e">
        <f t="shared" si="47"/>
        <v>#DIV/0!</v>
      </c>
      <c r="AC103" s="220" t="e">
        <f>V103-Y103 +0.07*(F103+0.8*(G103+M103+N103))</f>
        <v>#DIV/0!</v>
      </c>
      <c r="AD103" s="221" t="e">
        <f t="shared" si="43"/>
        <v>#DIV/0!</v>
      </c>
      <c r="AE103" s="498" t="e">
        <f>AA103*AB103*0.012</f>
        <v>#DIV/0!</v>
      </c>
      <c r="AF103" s="306"/>
      <c r="AG103" s="327"/>
      <c r="AH103" s="306"/>
      <c r="AI103" s="347"/>
      <c r="AJ103" s="502" t="e">
        <f t="shared" si="44"/>
        <v>#DIV/0!</v>
      </c>
      <c r="AK103" s="503" t="e">
        <f>AJ103/(12*AA103)*1000</f>
        <v>#DIV/0!</v>
      </c>
      <c r="AL103" s="504" t="e">
        <f t="shared" si="49"/>
        <v>#DIV/0!</v>
      </c>
      <c r="AM103" s="505">
        <f t="shared" si="35"/>
        <v>0</v>
      </c>
      <c r="AN103" s="506" t="e">
        <f>AF103+AH103-(AM103*AB103*0.012)</f>
        <v>#DIV/0!</v>
      </c>
      <c r="AO103" s="484" t="e">
        <f>AN103/(12*AM103)*1000</f>
        <v>#DIV/0!</v>
      </c>
      <c r="AP103" s="487" t="e">
        <f t="shared" si="50"/>
        <v>#DIV/0!</v>
      </c>
      <c r="AQ103" s="99"/>
      <c r="AR103" s="491" t="e">
        <f>AQ103/(12*AM103)*1000</f>
        <v>#DIV/0!</v>
      </c>
      <c r="AS103" s="484" t="e">
        <f t="shared" si="51"/>
        <v>#DIV/0!</v>
      </c>
      <c r="AT103" s="489" t="e">
        <f t="shared" si="52"/>
        <v>#DIV/0!</v>
      </c>
      <c r="AU103" s="490" t="e">
        <f t="shared" si="53"/>
        <v>#DIV/0!</v>
      </c>
      <c r="AV103" s="287">
        <f t="shared" si="33"/>
        <v>0</v>
      </c>
      <c r="AW103" s="31">
        <f t="shared" si="54"/>
        <v>0</v>
      </c>
      <c r="AX103" s="30"/>
      <c r="AY103" s="32" t="e">
        <f t="shared" si="48"/>
        <v>#DIV/0!</v>
      </c>
      <c r="AZ103" s="249"/>
      <c r="BA103" s="237"/>
      <c r="BB103" s="9" t="e">
        <f>(AV103+AV104+AH103+AH104-AZ103-2/3*AZ104)/((BA103*12+BA104*8))</f>
        <v>#DIV/0!</v>
      </c>
      <c r="BC103" s="119"/>
      <c r="BD103" s="249"/>
      <c r="BE103" s="557"/>
      <c r="BF103" s="119"/>
      <c r="BG103" s="343"/>
      <c r="BH103" s="414">
        <f>IF(AG103+AG104+AI103+AI104-AM103-2/3*AM104&lt;0,AG103+AG104+AI103+AI104-AM103-2/3*AM104,0)</f>
        <v>0</v>
      </c>
      <c r="BI103" s="414">
        <f>AG103+AI103-AM103</f>
        <v>0</v>
      </c>
      <c r="BJ103" s="547">
        <f>BI103+BI104</f>
        <v>0</v>
      </c>
      <c r="BK103" s="298">
        <f>IF(AV103+AV104+AH103+AH104-AZ103-2/3*AZ104&lt;0,AV103+AV104+AH103+AH104-AZ103-2/3*AZ104,0)</f>
        <v>0</v>
      </c>
      <c r="BL103" s="303"/>
      <c r="BM103" s="188"/>
    </row>
    <row r="104" spans="1:65" s="16" customFormat="1" ht="13.5" thickBot="1" x14ac:dyDescent="0.25">
      <c r="A104" s="649"/>
      <c r="B104" s="631"/>
      <c r="C104" s="149" t="s">
        <v>11</v>
      </c>
      <c r="D104" s="371"/>
      <c r="E104" s="166"/>
      <c r="F104" s="167"/>
      <c r="G104" s="167"/>
      <c r="H104" s="167"/>
      <c r="I104" s="167"/>
      <c r="J104" s="167"/>
      <c r="K104" s="167"/>
      <c r="L104" s="167"/>
      <c r="M104" s="399"/>
      <c r="N104" s="167"/>
      <c r="O104" s="167"/>
      <c r="P104" s="175">
        <f t="shared" si="46"/>
        <v>0</v>
      </c>
      <c r="Q104" s="166"/>
      <c r="R104" s="391">
        <f t="shared" si="41"/>
        <v>0</v>
      </c>
      <c r="S104" s="478" t="str">
        <f>IF(D103+D104=0,"",(H103+H104+I103+I104)/(12*(D103+D104))*1000)</f>
        <v/>
      </c>
      <c r="T104" s="117" t="s">
        <v>18</v>
      </c>
      <c r="U104" s="91" t="s">
        <v>18</v>
      </c>
      <c r="V104" s="457" t="e">
        <f t="shared" si="42"/>
        <v>#DIV/0!</v>
      </c>
      <c r="W104" s="458" t="e">
        <f t="shared" si="29"/>
        <v>#DIV/0!</v>
      </c>
      <c r="X104" s="458" t="e">
        <f t="shared" si="30"/>
        <v>#DIV/0!</v>
      </c>
      <c r="Y104" s="459" t="e">
        <f t="shared" si="32"/>
        <v>#DIV/0!</v>
      </c>
      <c r="Z104" s="402">
        <v>0.05</v>
      </c>
      <c r="AA104" s="67"/>
      <c r="AB104" s="222" t="e">
        <f t="shared" si="47"/>
        <v>#DIV/0!</v>
      </c>
      <c r="AC104" s="223" t="e">
        <f>V104-Y104+1400</f>
        <v>#DIV/0!</v>
      </c>
      <c r="AD104" s="224" t="e">
        <f t="shared" si="43"/>
        <v>#DIV/0!</v>
      </c>
      <c r="AE104" s="535" t="e">
        <f>AA104*AB104*0.008</f>
        <v>#DIV/0!</v>
      </c>
      <c r="AF104" s="307"/>
      <c r="AG104" s="315"/>
      <c r="AH104" s="307"/>
      <c r="AI104" s="348"/>
      <c r="AJ104" s="514" t="e">
        <f t="shared" si="44"/>
        <v>#DIV/0!</v>
      </c>
      <c r="AK104" s="515" t="e">
        <f>AJ104/(8*AA104)*1000</f>
        <v>#DIV/0!</v>
      </c>
      <c r="AL104" s="516" t="e">
        <f t="shared" si="49"/>
        <v>#DIV/0!</v>
      </c>
      <c r="AM104" s="501">
        <f t="shared" si="35"/>
        <v>0</v>
      </c>
      <c r="AN104" s="517" t="e">
        <f>AF104+AH104-(AM104*AB104*0.008)</f>
        <v>#DIV/0!</v>
      </c>
      <c r="AO104" s="518" t="e">
        <f>AN104/(8*AM104)*1000</f>
        <v>#DIV/0!</v>
      </c>
      <c r="AP104" s="519" t="e">
        <f t="shared" si="50"/>
        <v>#DIV/0!</v>
      </c>
      <c r="AQ104" s="109"/>
      <c r="AR104" s="526" t="e">
        <f>AQ104/(8*AM104)*1000</f>
        <v>#DIV/0!</v>
      </c>
      <c r="AS104" s="526" t="e">
        <f t="shared" si="51"/>
        <v>#DIV/0!</v>
      </c>
      <c r="AT104" s="528" t="e">
        <f t="shared" si="52"/>
        <v>#DIV/0!</v>
      </c>
      <c r="AU104" s="529" t="e">
        <f t="shared" si="53"/>
        <v>#DIV/0!</v>
      </c>
      <c r="AV104" s="288">
        <f t="shared" si="33"/>
        <v>0</v>
      </c>
      <c r="AW104" s="43">
        <f t="shared" si="54"/>
        <v>0</v>
      </c>
      <c r="AX104" s="42"/>
      <c r="AY104" s="44" t="e">
        <f t="shared" si="48"/>
        <v>#DIV/0!</v>
      </c>
      <c r="AZ104" s="269"/>
      <c r="BA104" s="252"/>
      <c r="BB104" s="54"/>
      <c r="BC104" s="119"/>
      <c r="BD104" s="269">
        <f>AF104/2</f>
        <v>0</v>
      </c>
      <c r="BE104" s="560">
        <f>AG104/2</f>
        <v>0</v>
      </c>
      <c r="BF104" s="119"/>
      <c r="BG104" s="340"/>
      <c r="BH104" s="545"/>
      <c r="BI104" s="545">
        <f>AG104+AI104-2/3*AM104</f>
        <v>0</v>
      </c>
      <c r="BJ104" s="546"/>
      <c r="BK104" s="299"/>
      <c r="BL104" s="602"/>
      <c r="BM104" s="188"/>
    </row>
    <row r="105" spans="1:65" s="16" customFormat="1" ht="13.5" thickBot="1" x14ac:dyDescent="0.25">
      <c r="A105" s="649"/>
      <c r="B105" s="632"/>
      <c r="C105" s="148" t="s">
        <v>10</v>
      </c>
      <c r="D105" s="372"/>
      <c r="E105" s="177"/>
      <c r="F105" s="178"/>
      <c r="G105" s="178"/>
      <c r="H105" s="178"/>
      <c r="I105" s="178"/>
      <c r="J105" s="178"/>
      <c r="K105" s="178"/>
      <c r="L105" s="178"/>
      <c r="M105" s="176"/>
      <c r="N105" s="178"/>
      <c r="O105" s="178"/>
      <c r="P105" s="179">
        <f t="shared" si="46"/>
        <v>0</v>
      </c>
      <c r="Q105" s="177"/>
      <c r="R105" s="388">
        <f t="shared" si="41"/>
        <v>0</v>
      </c>
      <c r="S105" s="88">
        <f>Q105+Q106</f>
        <v>0</v>
      </c>
      <c r="T105" s="164"/>
      <c r="U105" s="89">
        <f>S105-T105</f>
        <v>0</v>
      </c>
      <c r="V105" s="454" t="e">
        <f t="shared" si="42"/>
        <v>#DIV/0!</v>
      </c>
      <c r="W105" s="455" t="e">
        <f t="shared" si="29"/>
        <v>#DIV/0!</v>
      </c>
      <c r="X105" s="455" t="e">
        <f t="shared" si="30"/>
        <v>#DIV/0!</v>
      </c>
      <c r="Y105" s="456" t="e">
        <f t="shared" si="32"/>
        <v>#DIV/0!</v>
      </c>
      <c r="Z105" s="259">
        <v>7.0000000000000007E-2</v>
      </c>
      <c r="AA105" s="231"/>
      <c r="AB105" s="219" t="e">
        <f t="shared" si="47"/>
        <v>#DIV/0!</v>
      </c>
      <c r="AC105" s="220" t="e">
        <f>V105-Y105 +0.07*(F105+0.8*(G105+M105+N105))</f>
        <v>#DIV/0!</v>
      </c>
      <c r="AD105" s="221" t="e">
        <f t="shared" si="43"/>
        <v>#DIV/0!</v>
      </c>
      <c r="AE105" s="498" t="e">
        <f>AA105*AB105*0.012</f>
        <v>#DIV/0!</v>
      </c>
      <c r="AF105" s="306"/>
      <c r="AG105" s="327"/>
      <c r="AH105" s="306"/>
      <c r="AI105" s="347"/>
      <c r="AJ105" s="502" t="e">
        <f t="shared" si="44"/>
        <v>#DIV/0!</v>
      </c>
      <c r="AK105" s="503" t="e">
        <f>AJ105/(12*AA105)*1000</f>
        <v>#DIV/0!</v>
      </c>
      <c r="AL105" s="504" t="e">
        <f t="shared" si="49"/>
        <v>#DIV/0!</v>
      </c>
      <c r="AM105" s="505">
        <f t="shared" si="35"/>
        <v>0</v>
      </c>
      <c r="AN105" s="506" t="e">
        <f>AF105+AH105-(AM105*AB105*0.012)</f>
        <v>#DIV/0!</v>
      </c>
      <c r="AO105" s="484" t="e">
        <f>AN105/(12*AM105)*1000</f>
        <v>#DIV/0!</v>
      </c>
      <c r="AP105" s="487" t="e">
        <f t="shared" si="50"/>
        <v>#DIV/0!</v>
      </c>
      <c r="AQ105" s="99"/>
      <c r="AR105" s="491" t="e">
        <f>AQ105/(12*AM105)*1000</f>
        <v>#DIV/0!</v>
      </c>
      <c r="AS105" s="484" t="e">
        <f t="shared" si="51"/>
        <v>#DIV/0!</v>
      </c>
      <c r="AT105" s="489" t="e">
        <f t="shared" si="52"/>
        <v>#DIV/0!</v>
      </c>
      <c r="AU105" s="490" t="e">
        <f t="shared" si="53"/>
        <v>#DIV/0!</v>
      </c>
      <c r="AV105" s="287">
        <f t="shared" si="33"/>
        <v>0</v>
      </c>
      <c r="AW105" s="34">
        <f t="shared" si="54"/>
        <v>0</v>
      </c>
      <c r="AX105" s="33"/>
      <c r="AY105" s="35" t="e">
        <f t="shared" si="48"/>
        <v>#DIV/0!</v>
      </c>
      <c r="AZ105" s="265"/>
      <c r="BA105" s="243"/>
      <c r="BB105" s="255" t="e">
        <f>(AV105+AV106+AH105+AH106-AZ105-2/3*AZ106)/((BA105*12+BA106*8))</f>
        <v>#DIV/0!</v>
      </c>
      <c r="BC105" s="119"/>
      <c r="BD105" s="265"/>
      <c r="BE105" s="559"/>
      <c r="BF105" s="119"/>
      <c r="BG105" s="343"/>
      <c r="BH105" s="414">
        <f>IF(AG105+AG106+AI105+AI106-AM105-2/3*AM106&lt;0,AG105+AG106+AI105+AI106-AM105-2/3*AM106,0)</f>
        <v>0</v>
      </c>
      <c r="BI105" s="414">
        <f>AG105+AI105-AM105</f>
        <v>0</v>
      </c>
      <c r="BJ105" s="547">
        <f>BI105+BI106</f>
        <v>0</v>
      </c>
      <c r="BK105" s="298">
        <f>IF(AV105+AV106+AH105+AH106-AZ105-2/3*AZ106&lt;0,AV105+AV106+AH105+AH106-AZ105-2/3*AZ106,0)</f>
        <v>0</v>
      </c>
      <c r="BL105" s="303"/>
      <c r="BM105" s="188"/>
    </row>
    <row r="106" spans="1:65" s="16" customFormat="1" ht="13.5" thickBot="1" x14ac:dyDescent="0.25">
      <c r="A106" s="649"/>
      <c r="B106" s="633"/>
      <c r="C106" s="616" t="s">
        <v>11</v>
      </c>
      <c r="D106" s="375"/>
      <c r="E106" s="182"/>
      <c r="F106" s="183"/>
      <c r="G106" s="183"/>
      <c r="H106" s="183"/>
      <c r="I106" s="183"/>
      <c r="J106" s="183"/>
      <c r="K106" s="183"/>
      <c r="L106" s="183"/>
      <c r="M106" s="181"/>
      <c r="N106" s="183"/>
      <c r="O106" s="183"/>
      <c r="P106" s="180">
        <f t="shared" si="46"/>
        <v>0</v>
      </c>
      <c r="Q106" s="182"/>
      <c r="R106" s="392">
        <f t="shared" si="41"/>
        <v>0</v>
      </c>
      <c r="S106" s="478" t="str">
        <f>IF(D105+D106=0,"",(H105+H106+I105+I106)/(12*(D105+D106))*1000)</f>
        <v/>
      </c>
      <c r="T106" s="117" t="s">
        <v>18</v>
      </c>
      <c r="U106" s="91" t="s">
        <v>18</v>
      </c>
      <c r="V106" s="448" t="e">
        <f t="shared" si="42"/>
        <v>#DIV/0!</v>
      </c>
      <c r="W106" s="449" t="e">
        <f t="shared" ref="W106:W142" si="55">H106/(12*D106)*1000</f>
        <v>#DIV/0!</v>
      </c>
      <c r="X106" s="449" t="e">
        <f t="shared" ref="X106:X142" si="56">I106/(12*D106)*1000</f>
        <v>#DIV/0!</v>
      </c>
      <c r="Y106" s="452" t="e">
        <f t="shared" ref="Y106:Y142" si="57">W106+X106</f>
        <v>#DIV/0!</v>
      </c>
      <c r="Z106" s="402">
        <v>0.05</v>
      </c>
      <c r="AA106" s="67"/>
      <c r="AB106" s="222" t="e">
        <f t="shared" si="47"/>
        <v>#DIV/0!</v>
      </c>
      <c r="AC106" s="223" t="e">
        <f>V106-Y106+1400</f>
        <v>#DIV/0!</v>
      </c>
      <c r="AD106" s="224" t="e">
        <f t="shared" si="43"/>
        <v>#DIV/0!</v>
      </c>
      <c r="AE106" s="535" t="e">
        <f>AA106*AB106*0.008</f>
        <v>#DIV/0!</v>
      </c>
      <c r="AF106" s="307"/>
      <c r="AG106" s="315"/>
      <c r="AH106" s="307"/>
      <c r="AI106" s="348"/>
      <c r="AJ106" s="514" t="e">
        <f t="shared" si="44"/>
        <v>#DIV/0!</v>
      </c>
      <c r="AK106" s="515" t="e">
        <f>AJ106/(8*AA106)*1000</f>
        <v>#DIV/0!</v>
      </c>
      <c r="AL106" s="516" t="e">
        <f t="shared" si="49"/>
        <v>#DIV/0!</v>
      </c>
      <c r="AM106" s="501">
        <f t="shared" si="35"/>
        <v>0</v>
      </c>
      <c r="AN106" s="517" t="e">
        <f>AF106+AH106-(AM106*AB106*0.008)</f>
        <v>#DIV/0!</v>
      </c>
      <c r="AO106" s="518" t="e">
        <f>AN106/(8*AM106)*1000</f>
        <v>#DIV/0!</v>
      </c>
      <c r="AP106" s="519" t="e">
        <f t="shared" si="50"/>
        <v>#DIV/0!</v>
      </c>
      <c r="AQ106" s="109"/>
      <c r="AR106" s="526" t="e">
        <f>AQ106/(8*AM106)*1000</f>
        <v>#DIV/0!</v>
      </c>
      <c r="AS106" s="526" t="e">
        <f t="shared" si="51"/>
        <v>#DIV/0!</v>
      </c>
      <c r="AT106" s="528" t="e">
        <f t="shared" si="52"/>
        <v>#DIV/0!</v>
      </c>
      <c r="AU106" s="529" t="e">
        <f t="shared" si="53"/>
        <v>#DIV/0!</v>
      </c>
      <c r="AV106" s="288">
        <f t="shared" si="33"/>
        <v>0</v>
      </c>
      <c r="AW106" s="46">
        <f t="shared" si="54"/>
        <v>0</v>
      </c>
      <c r="AX106" s="45"/>
      <c r="AY106" s="47" t="e">
        <f t="shared" si="48"/>
        <v>#DIV/0!</v>
      </c>
      <c r="AZ106" s="250"/>
      <c r="BA106" s="240"/>
      <c r="BB106" s="54"/>
      <c r="BC106" s="119"/>
      <c r="BD106" s="250">
        <f>AF106/2</f>
        <v>0</v>
      </c>
      <c r="BE106" s="558">
        <f>AG106/2</f>
        <v>0</v>
      </c>
      <c r="BF106" s="119"/>
      <c r="BG106" s="340"/>
      <c r="BH106" s="545"/>
      <c r="BI106" s="545">
        <f>AG106+AI106-2/3*AM106</f>
        <v>0</v>
      </c>
      <c r="BJ106" s="546"/>
      <c r="BK106" s="299"/>
      <c r="BL106" s="602"/>
      <c r="BM106" s="188"/>
    </row>
    <row r="107" spans="1:65" s="16" customFormat="1" x14ac:dyDescent="0.2">
      <c r="A107" s="649"/>
      <c r="B107" s="625"/>
      <c r="C107" s="146" t="s">
        <v>10</v>
      </c>
      <c r="D107" s="377"/>
      <c r="E107" s="210"/>
      <c r="F107" s="211"/>
      <c r="G107" s="211"/>
      <c r="H107" s="211"/>
      <c r="I107" s="211"/>
      <c r="J107" s="211"/>
      <c r="K107" s="211"/>
      <c r="L107" s="211"/>
      <c r="M107" s="401"/>
      <c r="N107" s="211"/>
      <c r="O107" s="211"/>
      <c r="P107" s="174">
        <f t="shared" si="46"/>
        <v>0</v>
      </c>
      <c r="Q107" s="172"/>
      <c r="R107" s="390">
        <f t="shared" si="41"/>
        <v>0</v>
      </c>
      <c r="S107" s="107">
        <f>Q107+Q108</f>
        <v>0</v>
      </c>
      <c r="T107" s="615"/>
      <c r="U107" s="90">
        <f>S107-T107</f>
        <v>0</v>
      </c>
      <c r="V107" s="450" t="e">
        <f t="shared" si="42"/>
        <v>#DIV/0!</v>
      </c>
      <c r="W107" s="451" t="e">
        <f t="shared" si="55"/>
        <v>#DIV/0!</v>
      </c>
      <c r="X107" s="451" t="e">
        <f t="shared" si="56"/>
        <v>#DIV/0!</v>
      </c>
      <c r="Y107" s="453" t="e">
        <f t="shared" si="57"/>
        <v>#DIV/0!</v>
      </c>
      <c r="Z107" s="259">
        <v>7.0000000000000007E-2</v>
      </c>
      <c r="AA107" s="574"/>
      <c r="AB107" s="575" t="e">
        <f t="shared" si="47"/>
        <v>#DIV/0!</v>
      </c>
      <c r="AC107" s="576" t="e">
        <f>V107-Y107 +0.07*(F107+0.8*(G107+M107+N107))</f>
        <v>#DIV/0!</v>
      </c>
      <c r="AD107" s="577" t="e">
        <f t="shared" si="43"/>
        <v>#DIV/0!</v>
      </c>
      <c r="AE107" s="607" t="e">
        <f>AA107*AB107*0.012</f>
        <v>#DIV/0!</v>
      </c>
      <c r="AF107" s="579"/>
      <c r="AG107" s="326"/>
      <c r="AH107" s="613"/>
      <c r="AI107" s="614"/>
      <c r="AJ107" s="581" t="e">
        <f t="shared" si="44"/>
        <v>#DIV/0!</v>
      </c>
      <c r="AK107" s="503" t="e">
        <f>AJ107/(12*AA107)*1000</f>
        <v>#DIV/0!</v>
      </c>
      <c r="AL107" s="582" t="e">
        <f t="shared" si="49"/>
        <v>#DIV/0!</v>
      </c>
      <c r="AM107" s="583">
        <f t="shared" si="35"/>
        <v>0</v>
      </c>
      <c r="AN107" s="584" t="e">
        <f>AF107+AH107-(AM107*AB107*0.012)</f>
        <v>#DIV/0!</v>
      </c>
      <c r="AO107" s="585" t="e">
        <f>AN107/(12*AM107)*1000</f>
        <v>#DIV/0!</v>
      </c>
      <c r="AP107" s="586" t="e">
        <f t="shared" si="50"/>
        <v>#DIV/0!</v>
      </c>
      <c r="AQ107" s="587"/>
      <c r="AR107" s="588" t="e">
        <f>AQ107/(12*AM107)*1000</f>
        <v>#DIV/0!</v>
      </c>
      <c r="AS107" s="585" t="e">
        <f t="shared" si="51"/>
        <v>#DIV/0!</v>
      </c>
      <c r="AT107" s="589" t="e">
        <f t="shared" si="52"/>
        <v>#DIV/0!</v>
      </c>
      <c r="AU107" s="590" t="e">
        <f t="shared" si="53"/>
        <v>#DIV/0!</v>
      </c>
      <c r="AV107" s="591">
        <f t="shared" si="33"/>
        <v>0</v>
      </c>
      <c r="AW107" s="31">
        <f t="shared" si="54"/>
        <v>0</v>
      </c>
      <c r="AX107" s="30"/>
      <c r="AY107" s="32" t="e">
        <f t="shared" si="48"/>
        <v>#DIV/0!</v>
      </c>
      <c r="AZ107" s="280"/>
      <c r="BA107" s="281"/>
      <c r="BB107" s="203" t="e">
        <f>(AV107+AV108+AH107+AH108-AZ107-2/3*AZ108)/((BA107*12+BA108*8))</f>
        <v>#DIV/0!</v>
      </c>
      <c r="BC107" s="119"/>
      <c r="BD107" s="280"/>
      <c r="BE107" s="567"/>
      <c r="BF107" s="119"/>
      <c r="BG107" s="341"/>
      <c r="BH107" s="543">
        <f>IF(AG107+AG108+AI107+AI108-AM107-2/3*AM108&lt;0,AG107+AG108+AI107+AI108-AM107-2/3*AM108,0)</f>
        <v>0</v>
      </c>
      <c r="BI107" s="543">
        <f>AG107+AI107-AM107</f>
        <v>0</v>
      </c>
      <c r="BJ107" s="544">
        <f>BI107+BI108</f>
        <v>0</v>
      </c>
      <c r="BK107" s="334">
        <f>IF(AV107+AV108+AH107+AH108-AZ107-2/3*AZ108&lt;0,AV107+AV108+AH107+AH108-AZ107-2/3*AZ108,0)</f>
        <v>0</v>
      </c>
      <c r="BL107" s="303"/>
      <c r="BM107" s="188"/>
    </row>
    <row r="108" spans="1:65" s="16" customFormat="1" ht="13.5" thickBot="1" x14ac:dyDescent="0.25">
      <c r="A108" s="649"/>
      <c r="B108" s="625"/>
      <c r="C108" s="149" t="s">
        <v>11</v>
      </c>
      <c r="D108" s="375"/>
      <c r="E108" s="182"/>
      <c r="F108" s="183"/>
      <c r="G108" s="183"/>
      <c r="H108" s="183"/>
      <c r="I108" s="183"/>
      <c r="J108" s="183"/>
      <c r="K108" s="183"/>
      <c r="L108" s="183"/>
      <c r="M108" s="181"/>
      <c r="N108" s="183"/>
      <c r="O108" s="183"/>
      <c r="P108" s="175">
        <f t="shared" si="46"/>
        <v>0</v>
      </c>
      <c r="Q108" s="166"/>
      <c r="R108" s="391">
        <f t="shared" si="41"/>
        <v>0</v>
      </c>
      <c r="S108" s="480" t="str">
        <f>IF(D107+D108=0,"",(H107+H108+I107+I108)/(12*(D107+D108))*1000)</f>
        <v/>
      </c>
      <c r="T108" s="207"/>
      <c r="U108" s="91" t="s">
        <v>18</v>
      </c>
      <c r="V108" s="457" t="e">
        <f t="shared" si="42"/>
        <v>#DIV/0!</v>
      </c>
      <c r="W108" s="458" t="e">
        <f t="shared" si="55"/>
        <v>#DIV/0!</v>
      </c>
      <c r="X108" s="458" t="e">
        <f t="shared" si="56"/>
        <v>#DIV/0!</v>
      </c>
      <c r="Y108" s="459" t="e">
        <f t="shared" si="57"/>
        <v>#DIV/0!</v>
      </c>
      <c r="Z108" s="402">
        <v>0.05</v>
      </c>
      <c r="AA108" s="67"/>
      <c r="AB108" s="222" t="e">
        <f t="shared" si="47"/>
        <v>#DIV/0!</v>
      </c>
      <c r="AC108" s="223" t="e">
        <f>V108-Y108+1400</f>
        <v>#DIV/0!</v>
      </c>
      <c r="AD108" s="224" t="e">
        <f t="shared" si="43"/>
        <v>#DIV/0!</v>
      </c>
      <c r="AE108" s="535" t="e">
        <f>AA108*AB108*0.008</f>
        <v>#DIV/0!</v>
      </c>
      <c r="AF108" s="307"/>
      <c r="AG108" s="316"/>
      <c r="AH108" s="307"/>
      <c r="AI108" s="348"/>
      <c r="AJ108" s="514" t="e">
        <f t="shared" si="44"/>
        <v>#DIV/0!</v>
      </c>
      <c r="AK108" s="515" t="e">
        <f>AJ108/(8*AA108)*1000</f>
        <v>#DIV/0!</v>
      </c>
      <c r="AL108" s="516" t="e">
        <f t="shared" si="49"/>
        <v>#DIV/0!</v>
      </c>
      <c r="AM108" s="501">
        <f t="shared" si="35"/>
        <v>0</v>
      </c>
      <c r="AN108" s="517" t="e">
        <f>AF108+AH108-(AM108*AB108*0.008)</f>
        <v>#DIV/0!</v>
      </c>
      <c r="AO108" s="518" t="e">
        <f>AN108/(8*AM108)*1000</f>
        <v>#DIV/0!</v>
      </c>
      <c r="AP108" s="519" t="e">
        <f t="shared" si="50"/>
        <v>#DIV/0!</v>
      </c>
      <c r="AQ108" s="109"/>
      <c r="AR108" s="526" t="e">
        <f>AQ108/(8*AM108)*1000</f>
        <v>#DIV/0!</v>
      </c>
      <c r="AS108" s="526" t="e">
        <f t="shared" si="51"/>
        <v>#DIV/0!</v>
      </c>
      <c r="AT108" s="528" t="e">
        <f t="shared" si="52"/>
        <v>#DIV/0!</v>
      </c>
      <c r="AU108" s="529" t="e">
        <f t="shared" si="53"/>
        <v>#DIV/0!</v>
      </c>
      <c r="AV108" s="288">
        <f t="shared" ref="AV108:AV142" si="58">AF108+AQ108</f>
        <v>0</v>
      </c>
      <c r="AW108" s="43">
        <f t="shared" si="54"/>
        <v>0</v>
      </c>
      <c r="AX108" s="42"/>
      <c r="AY108" s="44" t="e">
        <f t="shared" si="48"/>
        <v>#DIV/0!</v>
      </c>
      <c r="AZ108" s="272"/>
      <c r="BA108" s="273"/>
      <c r="BB108" s="54"/>
      <c r="BC108" s="119"/>
      <c r="BD108" s="272">
        <f>AF108/2</f>
        <v>0</v>
      </c>
      <c r="BE108" s="563">
        <f>AG108/2</f>
        <v>0</v>
      </c>
      <c r="BF108" s="119"/>
      <c r="BG108" s="342"/>
      <c r="BH108" s="545"/>
      <c r="BI108" s="545">
        <f>AG108+AI108-2/3*AM108</f>
        <v>0</v>
      </c>
      <c r="BJ108" s="546"/>
      <c r="BK108" s="299"/>
      <c r="BL108" s="602"/>
      <c r="BM108" s="188"/>
    </row>
    <row r="109" spans="1:65" s="16" customFormat="1" ht="12" customHeight="1" x14ac:dyDescent="0.2">
      <c r="A109" s="649"/>
      <c r="B109" s="623"/>
      <c r="C109" s="148" t="s">
        <v>10</v>
      </c>
      <c r="D109" s="377"/>
      <c r="E109" s="208"/>
      <c r="F109" s="178"/>
      <c r="G109" s="178"/>
      <c r="H109" s="178"/>
      <c r="I109" s="178"/>
      <c r="J109" s="178"/>
      <c r="K109" s="178"/>
      <c r="L109" s="178"/>
      <c r="M109" s="176"/>
      <c r="N109" s="178"/>
      <c r="O109" s="178"/>
      <c r="P109" s="179">
        <f t="shared" si="46"/>
        <v>0</v>
      </c>
      <c r="Q109" s="177"/>
      <c r="R109" s="388">
        <f t="shared" si="41"/>
        <v>0</v>
      </c>
      <c r="S109" s="88">
        <f>Q109+Q110</f>
        <v>0</v>
      </c>
      <c r="T109" s="209"/>
      <c r="U109" s="89">
        <f>S109-T109</f>
        <v>0</v>
      </c>
      <c r="V109" s="454" t="e">
        <f t="shared" si="42"/>
        <v>#DIV/0!</v>
      </c>
      <c r="W109" s="455" t="e">
        <f t="shared" si="55"/>
        <v>#DIV/0!</v>
      </c>
      <c r="X109" s="455" t="e">
        <f t="shared" si="56"/>
        <v>#DIV/0!</v>
      </c>
      <c r="Y109" s="456" t="e">
        <f t="shared" si="57"/>
        <v>#DIV/0!</v>
      </c>
      <c r="Z109" s="259">
        <v>7.0000000000000007E-2</v>
      </c>
      <c r="AA109" s="66"/>
      <c r="AB109" s="219" t="e">
        <f t="shared" si="47"/>
        <v>#DIV/0!</v>
      </c>
      <c r="AC109" s="220" t="e">
        <f>V109-Y109 +0.07*(F109+0.8*(G109+M109+N109))</f>
        <v>#DIV/0!</v>
      </c>
      <c r="AD109" s="221" t="e">
        <f t="shared" si="43"/>
        <v>#DIV/0!</v>
      </c>
      <c r="AE109" s="498" t="e">
        <f>AA109*AB109*0.012</f>
        <v>#DIV/0!</v>
      </c>
      <c r="AF109" s="306"/>
      <c r="AG109" s="327"/>
      <c r="AH109" s="318"/>
      <c r="AI109" s="350"/>
      <c r="AJ109" s="502" t="e">
        <f t="shared" si="44"/>
        <v>#DIV/0!</v>
      </c>
      <c r="AK109" s="503" t="e">
        <f>AJ109/(12*AA109)*1000</f>
        <v>#DIV/0!</v>
      </c>
      <c r="AL109" s="504" t="e">
        <f t="shared" si="49"/>
        <v>#DIV/0!</v>
      </c>
      <c r="AM109" s="505">
        <f t="shared" si="35"/>
        <v>0</v>
      </c>
      <c r="AN109" s="506" t="e">
        <f>AF109+AH109-(AM109*AB109*0.012)</f>
        <v>#DIV/0!</v>
      </c>
      <c r="AO109" s="484" t="e">
        <f>AN109/(12*AM109)*1000</f>
        <v>#DIV/0!</v>
      </c>
      <c r="AP109" s="487" t="e">
        <f t="shared" si="50"/>
        <v>#DIV/0!</v>
      </c>
      <c r="AQ109" s="99"/>
      <c r="AR109" s="491" t="e">
        <f>AQ109/(12*AM109)*1000</f>
        <v>#DIV/0!</v>
      </c>
      <c r="AS109" s="484" t="e">
        <f t="shared" si="51"/>
        <v>#DIV/0!</v>
      </c>
      <c r="AT109" s="489" t="e">
        <f t="shared" si="52"/>
        <v>#DIV/0!</v>
      </c>
      <c r="AU109" s="490" t="e">
        <f t="shared" si="53"/>
        <v>#DIV/0!</v>
      </c>
      <c r="AV109" s="287">
        <f t="shared" si="58"/>
        <v>0</v>
      </c>
      <c r="AW109" s="34">
        <f t="shared" si="54"/>
        <v>0</v>
      </c>
      <c r="AX109" s="33"/>
      <c r="AY109" s="35" t="e">
        <f t="shared" si="48"/>
        <v>#DIV/0!</v>
      </c>
      <c r="AZ109" s="274"/>
      <c r="BA109" s="275"/>
      <c r="BB109" s="9" t="e">
        <f>(AV109+AV110+AH109+AH110-AZ109-2/3*AZ110)/((BA109*12+BA110*8))</f>
        <v>#DIV/0!</v>
      </c>
      <c r="BC109" s="119"/>
      <c r="BD109" s="274"/>
      <c r="BE109" s="564"/>
      <c r="BF109" s="119"/>
      <c r="BG109" s="343"/>
      <c r="BH109" s="414">
        <f>IF(AG109+AG110+AI109+AI110-AM109-2/3*AM110&lt;0,AG109+AG110+AI109+AI110-AM109-2/3*AM110,0)</f>
        <v>0</v>
      </c>
      <c r="BI109" s="414">
        <f>AG109+AI109-AM109</f>
        <v>0</v>
      </c>
      <c r="BJ109" s="547">
        <f>BI109+BI110</f>
        <v>0</v>
      </c>
      <c r="BK109" s="298">
        <f>IF(AV109+AV110+AH109+AH110-AZ109-2/3*AZ110&lt;0,AV109+AV110+AH109+AH110-AZ109-2/3*AZ110,0)</f>
        <v>0</v>
      </c>
      <c r="BL109" s="303"/>
      <c r="BM109" s="188"/>
    </row>
    <row r="110" spans="1:65" s="16" customFormat="1" ht="12" customHeight="1" thickBot="1" x14ac:dyDescent="0.25">
      <c r="A110" s="649"/>
      <c r="B110" s="624"/>
      <c r="C110" s="147" t="s">
        <v>11</v>
      </c>
      <c r="D110" s="375"/>
      <c r="E110" s="182"/>
      <c r="F110" s="211"/>
      <c r="G110" s="211"/>
      <c r="H110" s="211"/>
      <c r="I110" s="211"/>
      <c r="J110" s="211"/>
      <c r="K110" s="211"/>
      <c r="L110" s="211"/>
      <c r="M110" s="401"/>
      <c r="N110" s="211"/>
      <c r="O110" s="211"/>
      <c r="P110" s="175">
        <f t="shared" si="46"/>
        <v>0</v>
      </c>
      <c r="Q110" s="166"/>
      <c r="R110" s="391">
        <f t="shared" si="41"/>
        <v>0</v>
      </c>
      <c r="S110" s="481" t="str">
        <f>IF(D109+D110=0,"",(H109+H110+I109+I110)/(12*(D109+D110))*1000)</f>
        <v/>
      </c>
      <c r="T110" s="212" t="s">
        <v>18</v>
      </c>
      <c r="U110" s="108" t="s">
        <v>18</v>
      </c>
      <c r="V110" s="457" t="e">
        <f t="shared" si="42"/>
        <v>#DIV/0!</v>
      </c>
      <c r="W110" s="458" t="e">
        <f t="shared" si="55"/>
        <v>#DIV/0!</v>
      </c>
      <c r="X110" s="458" t="e">
        <f t="shared" si="56"/>
        <v>#DIV/0!</v>
      </c>
      <c r="Y110" s="459" t="e">
        <f t="shared" si="57"/>
        <v>#DIV/0!</v>
      </c>
      <c r="Z110" s="403">
        <v>0.05</v>
      </c>
      <c r="AA110" s="155"/>
      <c r="AB110" s="225" t="e">
        <f t="shared" si="47"/>
        <v>#DIV/0!</v>
      </c>
      <c r="AC110" s="226" t="e">
        <f>V110-Y110+1400</f>
        <v>#DIV/0!</v>
      </c>
      <c r="AD110" s="227" t="e">
        <f t="shared" si="43"/>
        <v>#DIV/0!</v>
      </c>
      <c r="AE110" s="536" t="e">
        <f>AA110*AB110*0.008</f>
        <v>#DIV/0!</v>
      </c>
      <c r="AF110" s="310"/>
      <c r="AG110" s="315"/>
      <c r="AH110" s="310"/>
      <c r="AI110" s="349"/>
      <c r="AJ110" s="520" t="e">
        <f t="shared" si="44"/>
        <v>#DIV/0!</v>
      </c>
      <c r="AK110" s="515" t="e">
        <f>AJ110/(8*AA110)*1000</f>
        <v>#DIV/0!</v>
      </c>
      <c r="AL110" s="516" t="e">
        <f t="shared" si="49"/>
        <v>#DIV/0!</v>
      </c>
      <c r="AM110" s="507">
        <f t="shared" si="35"/>
        <v>0</v>
      </c>
      <c r="AN110" s="521" t="e">
        <f>AF110+AH110-(AM110*AB110*0.008)</f>
        <v>#DIV/0!</v>
      </c>
      <c r="AO110" s="522" t="e">
        <f>AN110/(8*AM110)*1000</f>
        <v>#DIV/0!</v>
      </c>
      <c r="AP110" s="523" t="e">
        <f t="shared" si="50"/>
        <v>#DIV/0!</v>
      </c>
      <c r="AQ110" s="156"/>
      <c r="AR110" s="530" t="e">
        <f>AQ110/(8*AM110)*1000</f>
        <v>#DIV/0!</v>
      </c>
      <c r="AS110" s="530" t="e">
        <f t="shared" si="51"/>
        <v>#DIV/0!</v>
      </c>
      <c r="AT110" s="531" t="e">
        <f t="shared" si="52"/>
        <v>#DIV/0!</v>
      </c>
      <c r="AU110" s="532" t="e">
        <f t="shared" si="53"/>
        <v>#DIV/0!</v>
      </c>
      <c r="AV110" s="289">
        <f t="shared" si="58"/>
        <v>0</v>
      </c>
      <c r="AW110" s="43">
        <f t="shared" si="54"/>
        <v>0</v>
      </c>
      <c r="AX110" s="42"/>
      <c r="AY110" s="44" t="e">
        <f t="shared" si="48"/>
        <v>#DIV/0!</v>
      </c>
      <c r="AZ110" s="272"/>
      <c r="BA110" s="273"/>
      <c r="BB110" s="157"/>
      <c r="BC110" s="119"/>
      <c r="BD110" s="272">
        <f>AF110/2</f>
        <v>0</v>
      </c>
      <c r="BE110" s="563">
        <f>AG110/2</f>
        <v>0</v>
      </c>
      <c r="BF110" s="119"/>
      <c r="BG110" s="340"/>
      <c r="BH110" s="545"/>
      <c r="BI110" s="545">
        <f>AG110+AI110-2/3*AM110</f>
        <v>0</v>
      </c>
      <c r="BJ110" s="546"/>
      <c r="BK110" s="299"/>
      <c r="BL110" s="602"/>
      <c r="BM110" s="188"/>
    </row>
    <row r="111" spans="1:65" s="16" customFormat="1" x14ac:dyDescent="0.2">
      <c r="A111" s="649"/>
      <c r="B111" s="623"/>
      <c r="C111" s="148" t="s">
        <v>10</v>
      </c>
      <c r="D111" s="372"/>
      <c r="E111" s="177"/>
      <c r="F111" s="178"/>
      <c r="G111" s="178"/>
      <c r="H111" s="178"/>
      <c r="I111" s="178"/>
      <c r="J111" s="178"/>
      <c r="K111" s="178"/>
      <c r="L111" s="178"/>
      <c r="M111" s="176"/>
      <c r="N111" s="178"/>
      <c r="O111" s="178"/>
      <c r="P111" s="179">
        <f t="shared" si="46"/>
        <v>0</v>
      </c>
      <c r="Q111" s="177"/>
      <c r="R111" s="388">
        <f t="shared" si="41"/>
        <v>0</v>
      </c>
      <c r="S111" s="88">
        <f>Q111+Q112</f>
        <v>0</v>
      </c>
      <c r="T111" s="209"/>
      <c r="U111" s="89">
        <f>S111-T111</f>
        <v>0</v>
      </c>
      <c r="V111" s="454" t="e">
        <f t="shared" si="42"/>
        <v>#DIV/0!</v>
      </c>
      <c r="W111" s="455" t="e">
        <f t="shared" si="55"/>
        <v>#DIV/0!</v>
      </c>
      <c r="X111" s="455" t="e">
        <f t="shared" si="56"/>
        <v>#DIV/0!</v>
      </c>
      <c r="Y111" s="456" t="e">
        <f t="shared" si="57"/>
        <v>#DIV/0!</v>
      </c>
      <c r="Z111" s="260">
        <v>7.0000000000000007E-2</v>
      </c>
      <c r="AA111" s="161"/>
      <c r="AB111" s="228" t="e">
        <f t="shared" si="47"/>
        <v>#DIV/0!</v>
      </c>
      <c r="AC111" s="229" t="e">
        <f>V111-Y111 +0.07*(F111+0.8*(G111+M111+N111))</f>
        <v>#DIV/0!</v>
      </c>
      <c r="AD111" s="230" t="e">
        <f t="shared" si="43"/>
        <v>#DIV/0!</v>
      </c>
      <c r="AE111" s="500" t="e">
        <f>AA111*AB111*0.012</f>
        <v>#DIV/0!</v>
      </c>
      <c r="AF111" s="311"/>
      <c r="AG111" s="326"/>
      <c r="AH111" s="319"/>
      <c r="AI111" s="353"/>
      <c r="AJ111" s="508" t="e">
        <f t="shared" si="44"/>
        <v>#DIV/0!</v>
      </c>
      <c r="AK111" s="503" t="e">
        <f>AJ111/(12*AA111)*1000</f>
        <v>#DIV/0!</v>
      </c>
      <c r="AL111" s="504" t="e">
        <f t="shared" si="49"/>
        <v>#DIV/0!</v>
      </c>
      <c r="AM111" s="509">
        <f t="shared" si="35"/>
        <v>0</v>
      </c>
      <c r="AN111" s="510" t="e">
        <f>AF111+AH111-(AM111*AB111*0.012)</f>
        <v>#DIV/0!</v>
      </c>
      <c r="AO111" s="485" t="e">
        <f>AN111/(12*AM111)*1000</f>
        <v>#DIV/0!</v>
      </c>
      <c r="AP111" s="487" t="e">
        <f t="shared" si="50"/>
        <v>#DIV/0!</v>
      </c>
      <c r="AQ111" s="162"/>
      <c r="AR111" s="492" t="e">
        <f>AQ111/(12*AM111)*1000</f>
        <v>#DIV/0!</v>
      </c>
      <c r="AS111" s="485" t="e">
        <f t="shared" si="51"/>
        <v>#DIV/0!</v>
      </c>
      <c r="AT111" s="493" t="e">
        <f t="shared" si="52"/>
        <v>#DIV/0!</v>
      </c>
      <c r="AU111" s="494" t="e">
        <f t="shared" si="53"/>
        <v>#DIV/0!</v>
      </c>
      <c r="AV111" s="290">
        <f t="shared" si="58"/>
        <v>0</v>
      </c>
      <c r="AW111" s="34">
        <f t="shared" si="54"/>
        <v>0</v>
      </c>
      <c r="AX111" s="33"/>
      <c r="AY111" s="35" t="e">
        <f t="shared" si="48"/>
        <v>#DIV/0!</v>
      </c>
      <c r="AZ111" s="274"/>
      <c r="BA111" s="275"/>
      <c r="BB111" s="9" t="e">
        <f>(AV111+AV112+AH111+AH112-AZ111-2/3*AZ112)/((BA111*12+BA112*8))</f>
        <v>#DIV/0!</v>
      </c>
      <c r="BC111" s="119"/>
      <c r="BD111" s="274"/>
      <c r="BE111" s="564"/>
      <c r="BF111" s="119"/>
      <c r="BG111" s="341"/>
      <c r="BH111" s="414">
        <f>IF(AG111+AG112+AI111+AI112-AM111-2/3*AM112&lt;0,AG111+AG112+AI111+AI112-AM111-2/3*AM112,0)</f>
        <v>0</v>
      </c>
      <c r="BI111" s="414">
        <f>AG111+AI111-AM111</f>
        <v>0</v>
      </c>
      <c r="BJ111" s="547">
        <f>BI111+BI112</f>
        <v>0</v>
      </c>
      <c r="BK111" s="298">
        <f>IF(AV111+AV112+AH111+AH112-AZ111-2/3*AZ112&lt;0,AV111+AV112+AH111+AH112-AZ111-2/3*AZ112,0)</f>
        <v>0</v>
      </c>
      <c r="BL111" s="303"/>
      <c r="BM111" s="188"/>
    </row>
    <row r="112" spans="1:65" s="16" customFormat="1" ht="13.5" thickBot="1" x14ac:dyDescent="0.25">
      <c r="A112" s="649"/>
      <c r="B112" s="624"/>
      <c r="C112" s="147" t="s">
        <v>11</v>
      </c>
      <c r="D112" s="377"/>
      <c r="E112" s="210"/>
      <c r="F112" s="211"/>
      <c r="G112" s="211"/>
      <c r="H112" s="211"/>
      <c r="I112" s="211"/>
      <c r="J112" s="211"/>
      <c r="K112" s="211"/>
      <c r="L112" s="211"/>
      <c r="M112" s="401"/>
      <c r="N112" s="211"/>
      <c r="O112" s="211"/>
      <c r="P112" s="213">
        <f t="shared" si="46"/>
        <v>0</v>
      </c>
      <c r="Q112" s="210"/>
      <c r="R112" s="393">
        <f t="shared" si="41"/>
        <v>0</v>
      </c>
      <c r="S112" s="480" t="str">
        <f>IF(D111+D112=0,"",(H111+H112+I111+I112)/(12*(D111+D112))*1000)</f>
        <v/>
      </c>
      <c r="T112" s="207" t="s">
        <v>18</v>
      </c>
      <c r="U112" s="91" t="s">
        <v>18</v>
      </c>
      <c r="V112" s="466" t="e">
        <f t="shared" si="42"/>
        <v>#DIV/0!</v>
      </c>
      <c r="W112" s="467" t="e">
        <f t="shared" si="55"/>
        <v>#DIV/0!</v>
      </c>
      <c r="X112" s="467" t="e">
        <f t="shared" si="56"/>
        <v>#DIV/0!</v>
      </c>
      <c r="Y112" s="468" t="e">
        <f t="shared" si="57"/>
        <v>#DIV/0!</v>
      </c>
      <c r="Z112" s="402">
        <v>0.05</v>
      </c>
      <c r="AA112" s="67"/>
      <c r="AB112" s="222" t="e">
        <f t="shared" si="47"/>
        <v>#DIV/0!</v>
      </c>
      <c r="AC112" s="223" t="e">
        <f>V112-Y112+1400</f>
        <v>#DIV/0!</v>
      </c>
      <c r="AD112" s="224" t="e">
        <f t="shared" si="43"/>
        <v>#DIV/0!</v>
      </c>
      <c r="AE112" s="535" t="e">
        <f>AA112*AB112*0.008</f>
        <v>#DIV/0!</v>
      </c>
      <c r="AF112" s="307"/>
      <c r="AG112" s="316"/>
      <c r="AH112" s="307"/>
      <c r="AI112" s="348"/>
      <c r="AJ112" s="514" t="e">
        <f t="shared" si="44"/>
        <v>#DIV/0!</v>
      </c>
      <c r="AK112" s="515" t="e">
        <f>AJ112/(8*AA112)*1000</f>
        <v>#DIV/0!</v>
      </c>
      <c r="AL112" s="516" t="e">
        <f t="shared" si="49"/>
        <v>#DIV/0!</v>
      </c>
      <c r="AM112" s="501">
        <f t="shared" si="35"/>
        <v>0</v>
      </c>
      <c r="AN112" s="517" t="e">
        <f>AF112+AH112-(AM112*AB112*0.008)</f>
        <v>#DIV/0!</v>
      </c>
      <c r="AO112" s="518" t="e">
        <f>AN112/(8*AM112)*1000</f>
        <v>#DIV/0!</v>
      </c>
      <c r="AP112" s="519" t="e">
        <f t="shared" si="50"/>
        <v>#DIV/0!</v>
      </c>
      <c r="AQ112" s="109"/>
      <c r="AR112" s="526" t="e">
        <f>AQ112/(8*AM112)*1000</f>
        <v>#DIV/0!</v>
      </c>
      <c r="AS112" s="526" t="e">
        <f t="shared" si="51"/>
        <v>#DIV/0!</v>
      </c>
      <c r="AT112" s="528" t="e">
        <f t="shared" si="52"/>
        <v>#DIV/0!</v>
      </c>
      <c r="AU112" s="529" t="e">
        <f t="shared" si="53"/>
        <v>#DIV/0!</v>
      </c>
      <c r="AV112" s="288">
        <f t="shared" si="58"/>
        <v>0</v>
      </c>
      <c r="AW112" s="49">
        <f t="shared" si="54"/>
        <v>0</v>
      </c>
      <c r="AX112" s="48"/>
      <c r="AY112" s="50" t="e">
        <f t="shared" si="48"/>
        <v>#DIV/0!</v>
      </c>
      <c r="AZ112" s="276"/>
      <c r="BA112" s="277"/>
      <c r="BB112" s="54"/>
      <c r="BC112" s="119"/>
      <c r="BD112" s="276">
        <f>AF112/2</f>
        <v>0</v>
      </c>
      <c r="BE112" s="565">
        <f>AG112/2</f>
        <v>0</v>
      </c>
      <c r="BF112" s="119"/>
      <c r="BG112" s="342"/>
      <c r="BH112" s="545"/>
      <c r="BI112" s="545">
        <f>AG112+AI112-2/3*AM112</f>
        <v>0</v>
      </c>
      <c r="BJ112" s="546"/>
      <c r="BK112" s="299"/>
      <c r="BL112" s="602"/>
      <c r="BM112" s="188"/>
    </row>
    <row r="113" spans="1:65" s="16" customFormat="1" x14ac:dyDescent="0.2">
      <c r="A113" s="649"/>
      <c r="B113" s="625"/>
      <c r="C113" s="146" t="s">
        <v>10</v>
      </c>
      <c r="D113" s="372"/>
      <c r="E113" s="177"/>
      <c r="F113" s="178"/>
      <c r="G113" s="178"/>
      <c r="H113" s="178"/>
      <c r="I113" s="178"/>
      <c r="J113" s="178"/>
      <c r="K113" s="178"/>
      <c r="L113" s="178"/>
      <c r="M113" s="176"/>
      <c r="N113" s="178"/>
      <c r="O113" s="178"/>
      <c r="P113" s="179">
        <f t="shared" si="46"/>
        <v>0</v>
      </c>
      <c r="Q113" s="177"/>
      <c r="R113" s="388">
        <f t="shared" si="41"/>
        <v>0</v>
      </c>
      <c r="S113" s="88">
        <f>Q113+Q114</f>
        <v>0</v>
      </c>
      <c r="T113" s="209"/>
      <c r="U113" s="89">
        <f>S113-T113</f>
        <v>0</v>
      </c>
      <c r="V113" s="454" t="e">
        <f t="shared" si="42"/>
        <v>#DIV/0!</v>
      </c>
      <c r="W113" s="455" t="e">
        <f t="shared" si="55"/>
        <v>#DIV/0!</v>
      </c>
      <c r="X113" s="455" t="e">
        <f t="shared" si="56"/>
        <v>#DIV/0!</v>
      </c>
      <c r="Y113" s="456" t="e">
        <f t="shared" si="57"/>
        <v>#DIV/0!</v>
      </c>
      <c r="Z113" s="259">
        <v>7.0000000000000007E-2</v>
      </c>
      <c r="AA113" s="66"/>
      <c r="AB113" s="219" t="e">
        <f t="shared" si="47"/>
        <v>#DIV/0!</v>
      </c>
      <c r="AC113" s="220" t="e">
        <f>V113-Y113 +0.07*(F113+0.8*(G113+M113+N113))</f>
        <v>#DIV/0!</v>
      </c>
      <c r="AD113" s="221" t="e">
        <f t="shared" si="43"/>
        <v>#DIV/0!</v>
      </c>
      <c r="AE113" s="498" t="e">
        <f>AA113*AB113*0.012</f>
        <v>#DIV/0!</v>
      </c>
      <c r="AF113" s="306"/>
      <c r="AG113" s="327"/>
      <c r="AH113" s="318"/>
      <c r="AI113" s="350"/>
      <c r="AJ113" s="502" t="e">
        <f t="shared" si="44"/>
        <v>#DIV/0!</v>
      </c>
      <c r="AK113" s="503" t="e">
        <f>AJ113/(12*AA113)*1000</f>
        <v>#DIV/0!</v>
      </c>
      <c r="AL113" s="504" t="e">
        <f t="shared" si="49"/>
        <v>#DIV/0!</v>
      </c>
      <c r="AM113" s="505">
        <f t="shared" si="35"/>
        <v>0</v>
      </c>
      <c r="AN113" s="506" t="e">
        <f>AF113+AH113-(AM113*AB113*0.012)</f>
        <v>#DIV/0!</v>
      </c>
      <c r="AO113" s="484" t="e">
        <f>AN113/(12*AM113)*1000</f>
        <v>#DIV/0!</v>
      </c>
      <c r="AP113" s="487" t="e">
        <f t="shared" si="50"/>
        <v>#DIV/0!</v>
      </c>
      <c r="AQ113" s="99"/>
      <c r="AR113" s="491" t="e">
        <f>AQ113/(12*AM113)*1000</f>
        <v>#DIV/0!</v>
      </c>
      <c r="AS113" s="484" t="e">
        <f t="shared" si="51"/>
        <v>#DIV/0!</v>
      </c>
      <c r="AT113" s="489" t="e">
        <f t="shared" si="52"/>
        <v>#DIV/0!</v>
      </c>
      <c r="AU113" s="490" t="e">
        <f t="shared" si="53"/>
        <v>#DIV/0!</v>
      </c>
      <c r="AV113" s="287">
        <f>AF113+AQ113</f>
        <v>0</v>
      </c>
      <c r="AW113" s="34">
        <f t="shared" si="54"/>
        <v>0</v>
      </c>
      <c r="AX113" s="33"/>
      <c r="AY113" s="35" t="e">
        <f t="shared" si="48"/>
        <v>#DIV/0!</v>
      </c>
      <c r="AZ113" s="274"/>
      <c r="BA113" s="275"/>
      <c r="BB113" s="9" t="e">
        <f>(AV113+AV114+AH113+AH114-AZ113-2/3*AZ114)/((BA113*12+BA114*8))</f>
        <v>#DIV/0!</v>
      </c>
      <c r="BC113" s="119"/>
      <c r="BD113" s="274"/>
      <c r="BE113" s="564"/>
      <c r="BF113" s="119"/>
      <c r="BG113" s="343"/>
      <c r="BH113" s="414">
        <f>IF(AG113+AG114+AI113+AI114-AM113-2/3*AM114&lt;0,AG113+AG114+AI113+AI114-AM113-2/3*AM114,0)</f>
        <v>0</v>
      </c>
      <c r="BI113" s="414">
        <f>AG113+AI113-AM113</f>
        <v>0</v>
      </c>
      <c r="BJ113" s="547">
        <f>BI113+BI114</f>
        <v>0</v>
      </c>
      <c r="BK113" s="298">
        <f>IF(AV113+AV114+AH113+AH114-AZ113-2/3*AZ114&lt;0,AV113+AV114+AH113+AH114-AZ113-2/3*AZ114,0)</f>
        <v>0</v>
      </c>
      <c r="BL113" s="303"/>
      <c r="BM113" s="188"/>
    </row>
    <row r="114" spans="1:65" s="16" customFormat="1" ht="13.5" thickBot="1" x14ac:dyDescent="0.25">
      <c r="A114" s="649"/>
      <c r="B114" s="625"/>
      <c r="C114" s="149" t="s">
        <v>11</v>
      </c>
      <c r="D114" s="375"/>
      <c r="E114" s="182"/>
      <c r="F114" s="183"/>
      <c r="G114" s="183"/>
      <c r="H114" s="183"/>
      <c r="I114" s="183"/>
      <c r="J114" s="183"/>
      <c r="K114" s="183"/>
      <c r="L114" s="183"/>
      <c r="M114" s="181"/>
      <c r="N114" s="183"/>
      <c r="O114" s="183"/>
      <c r="P114" s="180">
        <f t="shared" si="46"/>
        <v>0</v>
      </c>
      <c r="Q114" s="182"/>
      <c r="R114" s="392">
        <f t="shared" si="41"/>
        <v>0</v>
      </c>
      <c r="S114" s="480" t="str">
        <f>IF(D113+D114=0,"",(H113+H114+I113+I114)/(12*(D113+D114))*1000)</f>
        <v/>
      </c>
      <c r="T114" s="207" t="s">
        <v>18</v>
      </c>
      <c r="U114" s="91" t="s">
        <v>18</v>
      </c>
      <c r="V114" s="448" t="e">
        <f t="shared" si="42"/>
        <v>#DIV/0!</v>
      </c>
      <c r="W114" s="449" t="e">
        <f t="shared" si="55"/>
        <v>#DIV/0!</v>
      </c>
      <c r="X114" s="449" t="e">
        <f t="shared" si="56"/>
        <v>#DIV/0!</v>
      </c>
      <c r="Y114" s="452" t="e">
        <f t="shared" si="57"/>
        <v>#DIV/0!</v>
      </c>
      <c r="Z114" s="402">
        <v>0.05</v>
      </c>
      <c r="AA114" s="67"/>
      <c r="AB114" s="222" t="e">
        <f t="shared" si="47"/>
        <v>#DIV/0!</v>
      </c>
      <c r="AC114" s="223" t="e">
        <f>V114-Y114+1400</f>
        <v>#DIV/0!</v>
      </c>
      <c r="AD114" s="224" t="e">
        <f t="shared" si="43"/>
        <v>#DIV/0!</v>
      </c>
      <c r="AE114" s="535" t="e">
        <f>AA114*AB114*0.008</f>
        <v>#DIV/0!</v>
      </c>
      <c r="AF114" s="307"/>
      <c r="AG114" s="315"/>
      <c r="AH114" s="307"/>
      <c r="AI114" s="348"/>
      <c r="AJ114" s="514" t="e">
        <f t="shared" si="44"/>
        <v>#DIV/0!</v>
      </c>
      <c r="AK114" s="515" t="e">
        <f>AJ114/(8*AA114)*1000</f>
        <v>#DIV/0!</v>
      </c>
      <c r="AL114" s="516" t="e">
        <f t="shared" si="49"/>
        <v>#DIV/0!</v>
      </c>
      <c r="AM114" s="501">
        <f t="shared" si="35"/>
        <v>0</v>
      </c>
      <c r="AN114" s="517" t="e">
        <f>AF114+AH114-(AM114*AB114*0.008)</f>
        <v>#DIV/0!</v>
      </c>
      <c r="AO114" s="518" t="e">
        <f>AN114/(8*AM114)*1000</f>
        <v>#DIV/0!</v>
      </c>
      <c r="AP114" s="519" t="e">
        <f t="shared" si="50"/>
        <v>#DIV/0!</v>
      </c>
      <c r="AQ114" s="109"/>
      <c r="AR114" s="526" t="e">
        <f>AQ114/(8*AM114)*1000</f>
        <v>#DIV/0!</v>
      </c>
      <c r="AS114" s="526" t="e">
        <f t="shared" si="51"/>
        <v>#DIV/0!</v>
      </c>
      <c r="AT114" s="528" t="e">
        <f t="shared" si="52"/>
        <v>#DIV/0!</v>
      </c>
      <c r="AU114" s="529" t="e">
        <f t="shared" si="53"/>
        <v>#DIV/0!</v>
      </c>
      <c r="AV114" s="288">
        <f t="shared" si="58"/>
        <v>0</v>
      </c>
      <c r="AW114" s="46">
        <f t="shared" si="54"/>
        <v>0</v>
      </c>
      <c r="AX114" s="45"/>
      <c r="AY114" s="47" t="e">
        <f t="shared" si="48"/>
        <v>#DIV/0!</v>
      </c>
      <c r="AZ114" s="278"/>
      <c r="BA114" s="279"/>
      <c r="BB114" s="54"/>
      <c r="BC114" s="119"/>
      <c r="BD114" s="278">
        <f>AF114/2</f>
        <v>0</v>
      </c>
      <c r="BE114" s="566">
        <f>AG114/2</f>
        <v>0</v>
      </c>
      <c r="BF114" s="119"/>
      <c r="BG114" s="340"/>
      <c r="BH114" s="545"/>
      <c r="BI114" s="545">
        <f>AG114+AI114-2/3*AM114</f>
        <v>0</v>
      </c>
      <c r="BJ114" s="546"/>
      <c r="BK114" s="299"/>
      <c r="BL114" s="602"/>
      <c r="BM114" s="188"/>
    </row>
    <row r="115" spans="1:65" s="16" customFormat="1" x14ac:dyDescent="0.2">
      <c r="A115" s="649"/>
      <c r="B115" s="623"/>
      <c r="C115" s="148" t="s">
        <v>10</v>
      </c>
      <c r="D115" s="372"/>
      <c r="E115" s="177"/>
      <c r="F115" s="178"/>
      <c r="G115" s="178"/>
      <c r="H115" s="178"/>
      <c r="I115" s="178"/>
      <c r="J115" s="178"/>
      <c r="K115" s="178"/>
      <c r="L115" s="178"/>
      <c r="M115" s="176"/>
      <c r="N115" s="178"/>
      <c r="O115" s="178"/>
      <c r="P115" s="179">
        <f t="shared" si="46"/>
        <v>0</v>
      </c>
      <c r="Q115" s="172"/>
      <c r="R115" s="390">
        <f t="shared" si="41"/>
        <v>0</v>
      </c>
      <c r="S115" s="106">
        <f>Q115+Q116</f>
        <v>0</v>
      </c>
      <c r="T115" s="209"/>
      <c r="U115" s="89">
        <f>S115-T115</f>
        <v>0</v>
      </c>
      <c r="V115" s="450" t="e">
        <f t="shared" si="42"/>
        <v>#DIV/0!</v>
      </c>
      <c r="W115" s="451" t="e">
        <f t="shared" si="55"/>
        <v>#DIV/0!</v>
      </c>
      <c r="X115" s="451" t="e">
        <f t="shared" si="56"/>
        <v>#DIV/0!</v>
      </c>
      <c r="Y115" s="453" t="e">
        <f t="shared" si="57"/>
        <v>#DIV/0!</v>
      </c>
      <c r="Z115" s="259">
        <v>7.0000000000000007E-2</v>
      </c>
      <c r="AA115" s="66"/>
      <c r="AB115" s="219" t="e">
        <f t="shared" si="47"/>
        <v>#DIV/0!</v>
      </c>
      <c r="AC115" s="220" t="e">
        <f>V115-Y115 +0.07*(F115+0.8*(G115+M115+N115))</f>
        <v>#DIV/0!</v>
      </c>
      <c r="AD115" s="221" t="e">
        <f t="shared" si="43"/>
        <v>#DIV/0!</v>
      </c>
      <c r="AE115" s="498" t="e">
        <f>AA115*AB115*0.012</f>
        <v>#DIV/0!</v>
      </c>
      <c r="AF115" s="306"/>
      <c r="AG115" s="327"/>
      <c r="AH115" s="318"/>
      <c r="AI115" s="350"/>
      <c r="AJ115" s="502" t="e">
        <f t="shared" si="44"/>
        <v>#DIV/0!</v>
      </c>
      <c r="AK115" s="503" t="e">
        <f>AJ115/(12*AA115)*1000</f>
        <v>#DIV/0!</v>
      </c>
      <c r="AL115" s="504" t="e">
        <f t="shared" si="49"/>
        <v>#DIV/0!</v>
      </c>
      <c r="AM115" s="505">
        <f t="shared" si="35"/>
        <v>0</v>
      </c>
      <c r="AN115" s="506" t="e">
        <f>AF115+AH115-(AM115*AB115*0.012)</f>
        <v>#DIV/0!</v>
      </c>
      <c r="AO115" s="484" t="e">
        <f>AN115/(12*AM115)*1000</f>
        <v>#DIV/0!</v>
      </c>
      <c r="AP115" s="487" t="e">
        <f t="shared" si="50"/>
        <v>#DIV/0!</v>
      </c>
      <c r="AQ115" s="99"/>
      <c r="AR115" s="491" t="e">
        <f>AQ115/(12*AM115)*1000</f>
        <v>#DIV/0!</v>
      </c>
      <c r="AS115" s="484" t="e">
        <f t="shared" si="51"/>
        <v>#DIV/0!</v>
      </c>
      <c r="AT115" s="489" t="e">
        <f t="shared" si="52"/>
        <v>#DIV/0!</v>
      </c>
      <c r="AU115" s="490" t="e">
        <f t="shared" si="53"/>
        <v>#DIV/0!</v>
      </c>
      <c r="AV115" s="287">
        <f t="shared" si="58"/>
        <v>0</v>
      </c>
      <c r="AW115" s="31">
        <f t="shared" si="54"/>
        <v>0</v>
      </c>
      <c r="AX115" s="30"/>
      <c r="AY115" s="32" t="e">
        <f t="shared" si="48"/>
        <v>#DIV/0!</v>
      </c>
      <c r="AZ115" s="280"/>
      <c r="BA115" s="281"/>
      <c r="BB115" s="9" t="e">
        <f>(AV115+AV116+AH115+AH116-AZ115-2/3*AZ116)/((BA115*12+BA116*8))</f>
        <v>#DIV/0!</v>
      </c>
      <c r="BC115" s="119"/>
      <c r="BD115" s="280"/>
      <c r="BE115" s="567"/>
      <c r="BF115" s="119"/>
      <c r="BG115" s="343"/>
      <c r="BH115" s="414">
        <f>IF(AG115+AG116+AI115+AI116-AM115-2/3*AM116&lt;0,AG115+AG116+AI115+AI116-AM115-2/3*AM116,0)</f>
        <v>0</v>
      </c>
      <c r="BI115" s="414">
        <f>AG115+AI115-AM115</f>
        <v>0</v>
      </c>
      <c r="BJ115" s="547">
        <f>BI115+BI116</f>
        <v>0</v>
      </c>
      <c r="BK115" s="298">
        <f>IF(AV115+AV116+AH115+AH116-AZ115-2/3*AZ116&lt;0,AV115+AV116+AH115+AH116-AZ115-2/3*AZ116,0)</f>
        <v>0</v>
      </c>
      <c r="BL115" s="303"/>
      <c r="BM115" s="188"/>
    </row>
    <row r="116" spans="1:65" s="16" customFormat="1" ht="13.5" thickBot="1" x14ac:dyDescent="0.25">
      <c r="A116" s="649"/>
      <c r="B116" s="624"/>
      <c r="C116" s="147" t="s">
        <v>11</v>
      </c>
      <c r="D116" s="375"/>
      <c r="E116" s="182"/>
      <c r="F116" s="183"/>
      <c r="G116" s="183"/>
      <c r="H116" s="183"/>
      <c r="I116" s="183"/>
      <c r="J116" s="183"/>
      <c r="K116" s="183"/>
      <c r="L116" s="183"/>
      <c r="M116" s="181"/>
      <c r="N116" s="183"/>
      <c r="O116" s="183"/>
      <c r="P116" s="180">
        <f t="shared" si="46"/>
        <v>0</v>
      </c>
      <c r="Q116" s="182"/>
      <c r="R116" s="392">
        <f t="shared" si="41"/>
        <v>0</v>
      </c>
      <c r="S116" s="480" t="str">
        <f>IF(D115+D116=0,"",(H115+H116+I115+I116)/(12*(D115+D116))*1000)</f>
        <v/>
      </c>
      <c r="T116" s="207" t="s">
        <v>18</v>
      </c>
      <c r="U116" s="91" t="s">
        <v>18</v>
      </c>
      <c r="V116" s="457" t="e">
        <f t="shared" si="42"/>
        <v>#DIV/0!</v>
      </c>
      <c r="W116" s="458" t="e">
        <f t="shared" si="55"/>
        <v>#DIV/0!</v>
      </c>
      <c r="X116" s="458" t="e">
        <f t="shared" si="56"/>
        <v>#DIV/0!</v>
      </c>
      <c r="Y116" s="459" t="e">
        <f t="shared" si="57"/>
        <v>#DIV/0!</v>
      </c>
      <c r="Z116" s="402">
        <v>0.05</v>
      </c>
      <c r="AA116" s="67"/>
      <c r="AB116" s="222" t="e">
        <f t="shared" si="47"/>
        <v>#DIV/0!</v>
      </c>
      <c r="AC116" s="223" t="e">
        <f>V116-Y116+1400</f>
        <v>#DIV/0!</v>
      </c>
      <c r="AD116" s="224" t="e">
        <f t="shared" si="43"/>
        <v>#DIV/0!</v>
      </c>
      <c r="AE116" s="535" t="e">
        <f>AA116*AB116*0.008</f>
        <v>#DIV/0!</v>
      </c>
      <c r="AF116" s="307"/>
      <c r="AG116" s="315"/>
      <c r="AH116" s="307"/>
      <c r="AI116" s="348"/>
      <c r="AJ116" s="514" t="e">
        <f t="shared" si="44"/>
        <v>#DIV/0!</v>
      </c>
      <c r="AK116" s="515" t="e">
        <f>AJ116/(8*AA116)*1000</f>
        <v>#DIV/0!</v>
      </c>
      <c r="AL116" s="516" t="e">
        <f t="shared" si="49"/>
        <v>#DIV/0!</v>
      </c>
      <c r="AM116" s="501">
        <f t="shared" si="35"/>
        <v>0</v>
      </c>
      <c r="AN116" s="517" t="e">
        <f>AF116+AH116-(AM116*AB116*0.008)</f>
        <v>#DIV/0!</v>
      </c>
      <c r="AO116" s="518" t="e">
        <f>AN116/(8*AM116)*1000</f>
        <v>#DIV/0!</v>
      </c>
      <c r="AP116" s="519" t="e">
        <f t="shared" si="50"/>
        <v>#DIV/0!</v>
      </c>
      <c r="AQ116" s="109"/>
      <c r="AR116" s="526" t="e">
        <f>AQ116/(8*AM116)*1000</f>
        <v>#DIV/0!</v>
      </c>
      <c r="AS116" s="526" t="e">
        <f t="shared" si="51"/>
        <v>#DIV/0!</v>
      </c>
      <c r="AT116" s="528" t="e">
        <f t="shared" si="52"/>
        <v>#DIV/0!</v>
      </c>
      <c r="AU116" s="529" t="e">
        <f t="shared" si="53"/>
        <v>#DIV/0!</v>
      </c>
      <c r="AV116" s="288">
        <f t="shared" si="58"/>
        <v>0</v>
      </c>
      <c r="AW116" s="43">
        <f t="shared" si="54"/>
        <v>0</v>
      </c>
      <c r="AX116" s="42"/>
      <c r="AY116" s="44" t="e">
        <f t="shared" si="48"/>
        <v>#DIV/0!</v>
      </c>
      <c r="AZ116" s="272"/>
      <c r="BA116" s="273"/>
      <c r="BB116" s="157"/>
      <c r="BC116" s="119"/>
      <c r="BD116" s="272">
        <f>AF116/2</f>
        <v>0</v>
      </c>
      <c r="BE116" s="563">
        <f>AG116/2</f>
        <v>0</v>
      </c>
      <c r="BF116" s="119"/>
      <c r="BG116" s="340"/>
      <c r="BH116" s="545"/>
      <c r="BI116" s="545">
        <f>AG116+AI116-2/3*AM116</f>
        <v>0</v>
      </c>
      <c r="BJ116" s="546"/>
      <c r="BK116" s="299"/>
      <c r="BL116" s="602"/>
      <c r="BM116" s="188"/>
    </row>
    <row r="117" spans="1:65" s="16" customFormat="1" x14ac:dyDescent="0.2">
      <c r="A117" s="649"/>
      <c r="B117" s="625"/>
      <c r="C117" s="146" t="s">
        <v>10</v>
      </c>
      <c r="D117" s="374"/>
      <c r="E117" s="172"/>
      <c r="F117" s="173"/>
      <c r="G117" s="173"/>
      <c r="H117" s="173"/>
      <c r="I117" s="173"/>
      <c r="J117" s="173"/>
      <c r="K117" s="173"/>
      <c r="L117" s="173"/>
      <c r="M117" s="127"/>
      <c r="N117" s="173"/>
      <c r="O117" s="173"/>
      <c r="P117" s="174">
        <f t="shared" si="46"/>
        <v>0</v>
      </c>
      <c r="Q117" s="172"/>
      <c r="R117" s="390">
        <f t="shared" si="41"/>
        <v>0</v>
      </c>
      <c r="S117" s="106">
        <f>Q117+Q118</f>
        <v>0</v>
      </c>
      <c r="T117" s="209"/>
      <c r="U117" s="89">
        <f>S117-T117</f>
        <v>0</v>
      </c>
      <c r="V117" s="469" t="e">
        <f t="shared" si="42"/>
        <v>#DIV/0!</v>
      </c>
      <c r="W117" s="455" t="e">
        <f t="shared" si="55"/>
        <v>#DIV/0!</v>
      </c>
      <c r="X117" s="455" t="e">
        <f t="shared" si="56"/>
        <v>#DIV/0!</v>
      </c>
      <c r="Y117" s="456" t="e">
        <f t="shared" si="57"/>
        <v>#DIV/0!</v>
      </c>
      <c r="Z117" s="259">
        <v>7.0000000000000007E-2</v>
      </c>
      <c r="AA117" s="66"/>
      <c r="AB117" s="219" t="e">
        <f t="shared" si="47"/>
        <v>#DIV/0!</v>
      </c>
      <c r="AC117" s="220" t="e">
        <f>V117-Y117 +0.07*(F117+0.8*(G117+M117+N117))</f>
        <v>#DIV/0!</v>
      </c>
      <c r="AD117" s="221" t="e">
        <f t="shared" si="43"/>
        <v>#DIV/0!</v>
      </c>
      <c r="AE117" s="498" t="e">
        <f>AA117*AB117*0.012</f>
        <v>#DIV/0!</v>
      </c>
      <c r="AF117" s="306"/>
      <c r="AG117" s="326"/>
      <c r="AH117" s="318"/>
      <c r="AI117" s="350"/>
      <c r="AJ117" s="502" t="e">
        <f t="shared" si="44"/>
        <v>#DIV/0!</v>
      </c>
      <c r="AK117" s="503" t="e">
        <f>AJ117/(12*AA117)*1000</f>
        <v>#DIV/0!</v>
      </c>
      <c r="AL117" s="504" t="e">
        <f t="shared" si="49"/>
        <v>#DIV/0!</v>
      </c>
      <c r="AM117" s="505">
        <f t="shared" si="35"/>
        <v>0</v>
      </c>
      <c r="AN117" s="506" t="e">
        <f>AF117+AH117-(AM117*AB117*0.012)</f>
        <v>#DIV/0!</v>
      </c>
      <c r="AO117" s="484" t="e">
        <f>AN117/(12*AM117)*1000</f>
        <v>#DIV/0!</v>
      </c>
      <c r="AP117" s="487" t="e">
        <f t="shared" si="50"/>
        <v>#DIV/0!</v>
      </c>
      <c r="AQ117" s="99"/>
      <c r="AR117" s="491" t="e">
        <f>AQ117/(12*AM117)*1000</f>
        <v>#DIV/0!</v>
      </c>
      <c r="AS117" s="484" t="e">
        <f t="shared" si="51"/>
        <v>#DIV/0!</v>
      </c>
      <c r="AT117" s="489" t="e">
        <f t="shared" si="52"/>
        <v>#DIV/0!</v>
      </c>
      <c r="AU117" s="490" t="e">
        <f t="shared" si="53"/>
        <v>#DIV/0!</v>
      </c>
      <c r="AV117" s="287">
        <f t="shared" si="58"/>
        <v>0</v>
      </c>
      <c r="AW117" s="34">
        <f t="shared" si="54"/>
        <v>0</v>
      </c>
      <c r="AX117" s="33"/>
      <c r="AY117" s="35" t="e">
        <f t="shared" ref="AY117:AY142" si="59">Y117/AX117</f>
        <v>#DIV/0!</v>
      </c>
      <c r="AZ117" s="274"/>
      <c r="BA117" s="275"/>
      <c r="BB117" s="9" t="e">
        <f>(AV117+AV118+AH117+AH118-AZ117-2/3*AZ118)/((BA117*12+BA118*8))</f>
        <v>#DIV/0!</v>
      </c>
      <c r="BC117" s="119"/>
      <c r="BD117" s="274"/>
      <c r="BE117" s="564"/>
      <c r="BF117" s="119"/>
      <c r="BG117" s="341"/>
      <c r="BH117" s="414">
        <f>IF(AG117+AG118+AI117+AI118-AM117-2/3*AM118&lt;0,AG117+AG118+AI117+AI118-AM117-2/3*AM118,0)</f>
        <v>0</v>
      </c>
      <c r="BI117" s="414">
        <f>AG117+AI117-AM117</f>
        <v>0</v>
      </c>
      <c r="BJ117" s="547">
        <f>BI117+BI118</f>
        <v>0</v>
      </c>
      <c r="BK117" s="298">
        <f>IF(AV117+AV118+AH117+AH118-AZ117-2/3*AZ118&lt;0,AV117+AV118+AH117+AH118-AZ117-2/3*AZ118,0)</f>
        <v>0</v>
      </c>
      <c r="BL117" s="303"/>
      <c r="BM117" s="188"/>
    </row>
    <row r="118" spans="1:65" s="16" customFormat="1" ht="13.5" thickBot="1" x14ac:dyDescent="0.25">
      <c r="A118" s="649"/>
      <c r="B118" s="625"/>
      <c r="C118" s="149" t="s">
        <v>11</v>
      </c>
      <c r="D118" s="371"/>
      <c r="E118" s="166"/>
      <c r="F118" s="167"/>
      <c r="G118" s="167"/>
      <c r="H118" s="167"/>
      <c r="I118" s="167"/>
      <c r="J118" s="167"/>
      <c r="K118" s="167"/>
      <c r="L118" s="167"/>
      <c r="M118" s="399"/>
      <c r="N118" s="167"/>
      <c r="O118" s="167"/>
      <c r="P118" s="175">
        <f t="shared" si="46"/>
        <v>0</v>
      </c>
      <c r="Q118" s="166"/>
      <c r="R118" s="391">
        <f t="shared" si="41"/>
        <v>0</v>
      </c>
      <c r="S118" s="480" t="str">
        <f>IF(D117+D118=0,"",(H117+H118+I117+I118)/(12*(D117+D118))*1000)</f>
        <v/>
      </c>
      <c r="T118" s="207" t="s">
        <v>18</v>
      </c>
      <c r="U118" s="91" t="s">
        <v>18</v>
      </c>
      <c r="V118" s="470" t="e">
        <f t="shared" si="42"/>
        <v>#DIV/0!</v>
      </c>
      <c r="W118" s="449" t="e">
        <f t="shared" si="55"/>
        <v>#DIV/0!</v>
      </c>
      <c r="X118" s="449" t="e">
        <f t="shared" si="56"/>
        <v>#DIV/0!</v>
      </c>
      <c r="Y118" s="452" t="e">
        <f t="shared" si="57"/>
        <v>#DIV/0!</v>
      </c>
      <c r="Z118" s="402">
        <v>0.05</v>
      </c>
      <c r="AA118" s="67"/>
      <c r="AB118" s="222" t="e">
        <f t="shared" si="47"/>
        <v>#DIV/0!</v>
      </c>
      <c r="AC118" s="223" t="e">
        <f>V118-Y118+1400</f>
        <v>#DIV/0!</v>
      </c>
      <c r="AD118" s="224" t="e">
        <f t="shared" si="43"/>
        <v>#DIV/0!</v>
      </c>
      <c r="AE118" s="535" t="e">
        <f>AA118*AB118*0.008</f>
        <v>#DIV/0!</v>
      </c>
      <c r="AF118" s="307"/>
      <c r="AG118" s="316"/>
      <c r="AH118" s="307"/>
      <c r="AI118" s="348"/>
      <c r="AJ118" s="514" t="e">
        <f t="shared" si="44"/>
        <v>#DIV/0!</v>
      </c>
      <c r="AK118" s="515" t="e">
        <f>AJ118/(8*AA118)*1000</f>
        <v>#DIV/0!</v>
      </c>
      <c r="AL118" s="516" t="e">
        <f t="shared" si="49"/>
        <v>#DIV/0!</v>
      </c>
      <c r="AM118" s="501">
        <f t="shared" si="35"/>
        <v>0</v>
      </c>
      <c r="AN118" s="517" t="e">
        <f>AF118+AH118-(AM118*AB118*0.008)</f>
        <v>#DIV/0!</v>
      </c>
      <c r="AO118" s="518" t="e">
        <f>AN118/(8*AM118)*1000</f>
        <v>#DIV/0!</v>
      </c>
      <c r="AP118" s="519" t="e">
        <f t="shared" si="50"/>
        <v>#DIV/0!</v>
      </c>
      <c r="AQ118" s="109"/>
      <c r="AR118" s="526" t="e">
        <f>AQ118/(8*AM118)*1000</f>
        <v>#DIV/0!</v>
      </c>
      <c r="AS118" s="526" t="e">
        <f t="shared" si="51"/>
        <v>#DIV/0!</v>
      </c>
      <c r="AT118" s="528" t="e">
        <f t="shared" si="52"/>
        <v>#DIV/0!</v>
      </c>
      <c r="AU118" s="529" t="e">
        <f t="shared" si="53"/>
        <v>#DIV/0!</v>
      </c>
      <c r="AV118" s="288">
        <f t="shared" si="58"/>
        <v>0</v>
      </c>
      <c r="AW118" s="46">
        <f t="shared" si="54"/>
        <v>0</v>
      </c>
      <c r="AX118" s="45"/>
      <c r="AY118" s="47" t="e">
        <f t="shared" si="59"/>
        <v>#DIV/0!</v>
      </c>
      <c r="AZ118" s="278"/>
      <c r="BA118" s="279"/>
      <c r="BB118" s="54"/>
      <c r="BC118" s="119"/>
      <c r="BD118" s="278">
        <f>AF118/2</f>
        <v>0</v>
      </c>
      <c r="BE118" s="566">
        <f>AG118/2</f>
        <v>0</v>
      </c>
      <c r="BF118" s="119"/>
      <c r="BG118" s="342"/>
      <c r="BH118" s="545"/>
      <c r="BI118" s="545">
        <f>AG118+AI118-2/3*AM118</f>
        <v>0</v>
      </c>
      <c r="BJ118" s="546"/>
      <c r="BK118" s="299"/>
      <c r="BL118" s="602"/>
      <c r="BM118" s="188"/>
    </row>
    <row r="119" spans="1:65" s="16" customFormat="1" x14ac:dyDescent="0.2">
      <c r="A119" s="649"/>
      <c r="B119" s="623"/>
      <c r="C119" s="148" t="s">
        <v>10</v>
      </c>
      <c r="D119" s="372"/>
      <c r="E119" s="177"/>
      <c r="F119" s="178"/>
      <c r="G119" s="178"/>
      <c r="H119" s="178"/>
      <c r="I119" s="178"/>
      <c r="J119" s="178"/>
      <c r="K119" s="178"/>
      <c r="L119" s="178"/>
      <c r="M119" s="176"/>
      <c r="N119" s="178"/>
      <c r="O119" s="178"/>
      <c r="P119" s="179">
        <f t="shared" si="46"/>
        <v>0</v>
      </c>
      <c r="Q119" s="177"/>
      <c r="R119" s="388">
        <f t="shared" si="41"/>
        <v>0</v>
      </c>
      <c r="S119" s="88">
        <f>Q119+Q120</f>
        <v>0</v>
      </c>
      <c r="T119" s="209"/>
      <c r="U119" s="89">
        <f>S119-T119</f>
        <v>0</v>
      </c>
      <c r="V119" s="454" t="e">
        <f t="shared" si="42"/>
        <v>#DIV/0!</v>
      </c>
      <c r="W119" s="455" t="e">
        <f t="shared" si="55"/>
        <v>#DIV/0!</v>
      </c>
      <c r="X119" s="455" t="e">
        <f t="shared" si="56"/>
        <v>#DIV/0!</v>
      </c>
      <c r="Y119" s="456" t="e">
        <f t="shared" si="57"/>
        <v>#DIV/0!</v>
      </c>
      <c r="Z119" s="259">
        <v>7.0000000000000007E-2</v>
      </c>
      <c r="AA119" s="66"/>
      <c r="AB119" s="219" t="e">
        <f t="shared" si="47"/>
        <v>#DIV/0!</v>
      </c>
      <c r="AC119" s="220" t="e">
        <f>V119-Y119 +0.07*(F119+0.8*(G119+M119+N119))</f>
        <v>#DIV/0!</v>
      </c>
      <c r="AD119" s="221" t="e">
        <f t="shared" si="43"/>
        <v>#DIV/0!</v>
      </c>
      <c r="AE119" s="498" t="e">
        <f>AA119*AB119*0.012</f>
        <v>#DIV/0!</v>
      </c>
      <c r="AF119" s="306"/>
      <c r="AG119" s="327"/>
      <c r="AH119" s="306"/>
      <c r="AI119" s="347"/>
      <c r="AJ119" s="502" t="e">
        <f t="shared" si="44"/>
        <v>#DIV/0!</v>
      </c>
      <c r="AK119" s="503" t="e">
        <f>AJ119/(12*AA119)*1000</f>
        <v>#DIV/0!</v>
      </c>
      <c r="AL119" s="504" t="e">
        <f t="shared" si="49"/>
        <v>#DIV/0!</v>
      </c>
      <c r="AM119" s="505">
        <f t="shared" si="35"/>
        <v>0</v>
      </c>
      <c r="AN119" s="506" t="e">
        <f>AF119+AH119-(AM119*AB119*0.012)</f>
        <v>#DIV/0!</v>
      </c>
      <c r="AO119" s="484" t="e">
        <f>AN119/(12*AM119)*1000</f>
        <v>#DIV/0!</v>
      </c>
      <c r="AP119" s="487" t="e">
        <f t="shared" si="50"/>
        <v>#DIV/0!</v>
      </c>
      <c r="AQ119" s="99"/>
      <c r="AR119" s="491" t="e">
        <f>AQ119/(12*AM119)*1000</f>
        <v>#DIV/0!</v>
      </c>
      <c r="AS119" s="484" t="e">
        <f t="shared" si="51"/>
        <v>#DIV/0!</v>
      </c>
      <c r="AT119" s="489" t="e">
        <f t="shared" si="52"/>
        <v>#DIV/0!</v>
      </c>
      <c r="AU119" s="490" t="e">
        <f t="shared" si="53"/>
        <v>#DIV/0!</v>
      </c>
      <c r="AV119" s="287">
        <f t="shared" si="58"/>
        <v>0</v>
      </c>
      <c r="AW119" s="34">
        <f t="shared" si="54"/>
        <v>0</v>
      </c>
      <c r="AX119" s="33"/>
      <c r="AY119" s="35" t="e">
        <f t="shared" si="59"/>
        <v>#DIV/0!</v>
      </c>
      <c r="AZ119" s="274"/>
      <c r="BA119" s="275"/>
      <c r="BB119" s="9" t="e">
        <f>(AV119+AV120+AH119+AH120-AZ119-2/3*AZ120)/((BA119*12+BA120*8))</f>
        <v>#DIV/0!</v>
      </c>
      <c r="BC119" s="119"/>
      <c r="BD119" s="274"/>
      <c r="BE119" s="564"/>
      <c r="BF119" s="119"/>
      <c r="BG119" s="343"/>
      <c r="BH119" s="414">
        <f>IF(AG119+AG120+AI119+AI120-AM119-2/3*AM120&lt;0,AG119+AG120+AI119+AI120-AM119-2/3*AM120,0)</f>
        <v>0</v>
      </c>
      <c r="BI119" s="414">
        <f>AG119+AI119-AM119</f>
        <v>0</v>
      </c>
      <c r="BJ119" s="547">
        <f>BI119+BI120</f>
        <v>0</v>
      </c>
      <c r="BK119" s="298">
        <f>IF(AV119+AV120+AH119+AH120-AZ119-2/3*AZ120&lt;0,AV119+AV120+AH119+AH120-AZ119-2/3*AZ120,0)</f>
        <v>0</v>
      </c>
      <c r="BL119" s="303"/>
      <c r="BM119" s="188"/>
    </row>
    <row r="120" spans="1:65" s="16" customFormat="1" ht="13.5" thickBot="1" x14ac:dyDescent="0.25">
      <c r="A120" s="649"/>
      <c r="B120" s="624"/>
      <c r="C120" s="147" t="s">
        <v>11</v>
      </c>
      <c r="D120" s="375"/>
      <c r="E120" s="182"/>
      <c r="F120" s="183"/>
      <c r="G120" s="183"/>
      <c r="H120" s="183"/>
      <c r="I120" s="183"/>
      <c r="J120" s="183"/>
      <c r="K120" s="183"/>
      <c r="L120" s="183"/>
      <c r="M120" s="181"/>
      <c r="N120" s="183"/>
      <c r="O120" s="183"/>
      <c r="P120" s="180">
        <f t="shared" si="46"/>
        <v>0</v>
      </c>
      <c r="Q120" s="182"/>
      <c r="R120" s="392">
        <f t="shared" si="41"/>
        <v>0</v>
      </c>
      <c r="S120" s="480" t="str">
        <f>IF(D119+D120=0,"",(H119+H120+I119+I120)/(12*(D119+D120))*1000)</f>
        <v/>
      </c>
      <c r="T120" s="207" t="s">
        <v>18</v>
      </c>
      <c r="U120" s="91" t="s">
        <v>18</v>
      </c>
      <c r="V120" s="448" t="e">
        <f t="shared" si="42"/>
        <v>#DIV/0!</v>
      </c>
      <c r="W120" s="449" t="e">
        <f t="shared" si="55"/>
        <v>#DIV/0!</v>
      </c>
      <c r="X120" s="449" t="e">
        <f t="shared" si="56"/>
        <v>#DIV/0!</v>
      </c>
      <c r="Y120" s="452" t="e">
        <f t="shared" si="57"/>
        <v>#DIV/0!</v>
      </c>
      <c r="Z120" s="402">
        <v>0.05</v>
      </c>
      <c r="AA120" s="67"/>
      <c r="AB120" s="222" t="e">
        <f t="shared" si="47"/>
        <v>#DIV/0!</v>
      </c>
      <c r="AC120" s="223" t="e">
        <f>V120-Y120+1400</f>
        <v>#DIV/0!</v>
      </c>
      <c r="AD120" s="224" t="e">
        <f t="shared" si="43"/>
        <v>#DIV/0!</v>
      </c>
      <c r="AE120" s="535" t="e">
        <f>AA120*AB120*0.008</f>
        <v>#DIV/0!</v>
      </c>
      <c r="AF120" s="307"/>
      <c r="AG120" s="315"/>
      <c r="AH120" s="307"/>
      <c r="AI120" s="348"/>
      <c r="AJ120" s="514" t="e">
        <f t="shared" si="44"/>
        <v>#DIV/0!</v>
      </c>
      <c r="AK120" s="515" t="e">
        <f>AJ120/(8*AA120)*1000</f>
        <v>#DIV/0!</v>
      </c>
      <c r="AL120" s="516" t="e">
        <f t="shared" si="49"/>
        <v>#DIV/0!</v>
      </c>
      <c r="AM120" s="501">
        <f t="shared" si="35"/>
        <v>0</v>
      </c>
      <c r="AN120" s="517" t="e">
        <f>AF120+AH120-(AM120*AB120*0.008)</f>
        <v>#DIV/0!</v>
      </c>
      <c r="AO120" s="518" t="e">
        <f>AN120/(8*AM120)*1000</f>
        <v>#DIV/0!</v>
      </c>
      <c r="AP120" s="519" t="e">
        <f t="shared" si="50"/>
        <v>#DIV/0!</v>
      </c>
      <c r="AQ120" s="109"/>
      <c r="AR120" s="526" t="e">
        <f>AQ120/(8*AM120)*1000</f>
        <v>#DIV/0!</v>
      </c>
      <c r="AS120" s="526" t="e">
        <f t="shared" si="51"/>
        <v>#DIV/0!</v>
      </c>
      <c r="AT120" s="528" t="e">
        <f t="shared" si="52"/>
        <v>#DIV/0!</v>
      </c>
      <c r="AU120" s="529" t="e">
        <f t="shared" si="53"/>
        <v>#DIV/0!</v>
      </c>
      <c r="AV120" s="288">
        <f t="shared" si="58"/>
        <v>0</v>
      </c>
      <c r="AW120" s="46">
        <f t="shared" si="54"/>
        <v>0</v>
      </c>
      <c r="AX120" s="45"/>
      <c r="AY120" s="47" t="e">
        <f t="shared" si="59"/>
        <v>#DIV/0!</v>
      </c>
      <c r="AZ120" s="278"/>
      <c r="BA120" s="279"/>
      <c r="BB120" s="54"/>
      <c r="BC120" s="119"/>
      <c r="BD120" s="278">
        <f>AF120/2</f>
        <v>0</v>
      </c>
      <c r="BE120" s="566">
        <f>AG120/2</f>
        <v>0</v>
      </c>
      <c r="BF120" s="119"/>
      <c r="BG120" s="340"/>
      <c r="BH120" s="545"/>
      <c r="BI120" s="545">
        <f>AG120+AI120-2/3*AM120</f>
        <v>0</v>
      </c>
      <c r="BJ120" s="546"/>
      <c r="BK120" s="299"/>
      <c r="BL120" s="602"/>
      <c r="BM120" s="188"/>
    </row>
    <row r="121" spans="1:65" s="16" customFormat="1" x14ac:dyDescent="0.2">
      <c r="A121" s="649"/>
      <c r="B121" s="625"/>
      <c r="C121" s="146" t="s">
        <v>10</v>
      </c>
      <c r="D121" s="374"/>
      <c r="E121" s="172"/>
      <c r="F121" s="173"/>
      <c r="G121" s="173"/>
      <c r="H121" s="173"/>
      <c r="I121" s="173"/>
      <c r="J121" s="173"/>
      <c r="K121" s="173"/>
      <c r="L121" s="173"/>
      <c r="M121" s="127"/>
      <c r="N121" s="173"/>
      <c r="O121" s="173"/>
      <c r="P121" s="174">
        <f t="shared" si="46"/>
        <v>0</v>
      </c>
      <c r="Q121" s="172"/>
      <c r="R121" s="390">
        <f t="shared" si="41"/>
        <v>0</v>
      </c>
      <c r="S121" s="106">
        <f>Q121+Q122</f>
        <v>0</v>
      </c>
      <c r="T121" s="209"/>
      <c r="U121" s="89">
        <f>S121-T121</f>
        <v>0</v>
      </c>
      <c r="V121" s="450" t="e">
        <f t="shared" si="42"/>
        <v>#DIV/0!</v>
      </c>
      <c r="W121" s="451" t="e">
        <f t="shared" si="55"/>
        <v>#DIV/0!</v>
      </c>
      <c r="X121" s="451" t="e">
        <f t="shared" si="56"/>
        <v>#DIV/0!</v>
      </c>
      <c r="Y121" s="453" t="e">
        <f t="shared" si="57"/>
        <v>#DIV/0!</v>
      </c>
      <c r="Z121" s="259">
        <v>7.0000000000000007E-2</v>
      </c>
      <c r="AA121" s="66"/>
      <c r="AB121" s="219" t="e">
        <f t="shared" si="47"/>
        <v>#DIV/0!</v>
      </c>
      <c r="AC121" s="220" t="e">
        <f>V121-Y121 +0.07*(F121+0.8*(G121+M121+N121))</f>
        <v>#DIV/0!</v>
      </c>
      <c r="AD121" s="221" t="e">
        <f t="shared" si="43"/>
        <v>#DIV/0!</v>
      </c>
      <c r="AE121" s="498" t="e">
        <f>AA121*AB121*0.012</f>
        <v>#DIV/0!</v>
      </c>
      <c r="AF121" s="306"/>
      <c r="AG121" s="326"/>
      <c r="AH121" s="318"/>
      <c r="AI121" s="350"/>
      <c r="AJ121" s="502" t="e">
        <f t="shared" si="44"/>
        <v>#DIV/0!</v>
      </c>
      <c r="AK121" s="503" t="e">
        <f>AJ121/(12*AA121)*1000</f>
        <v>#DIV/0!</v>
      </c>
      <c r="AL121" s="504" t="e">
        <f t="shared" si="49"/>
        <v>#DIV/0!</v>
      </c>
      <c r="AM121" s="505">
        <f t="shared" si="35"/>
        <v>0</v>
      </c>
      <c r="AN121" s="506" t="e">
        <f>AF121+AH121-(AM121*AB121*0.012)</f>
        <v>#DIV/0!</v>
      </c>
      <c r="AO121" s="484" t="e">
        <f>AN121/(12*AM121)*1000</f>
        <v>#DIV/0!</v>
      </c>
      <c r="AP121" s="487" t="e">
        <f t="shared" si="50"/>
        <v>#DIV/0!</v>
      </c>
      <c r="AQ121" s="99"/>
      <c r="AR121" s="491" t="e">
        <f>AQ121/(12*AM121)*1000</f>
        <v>#DIV/0!</v>
      </c>
      <c r="AS121" s="484" t="e">
        <f t="shared" si="51"/>
        <v>#DIV/0!</v>
      </c>
      <c r="AT121" s="489" t="e">
        <f t="shared" si="52"/>
        <v>#DIV/0!</v>
      </c>
      <c r="AU121" s="490" t="e">
        <f t="shared" si="53"/>
        <v>#DIV/0!</v>
      </c>
      <c r="AV121" s="287">
        <f t="shared" si="58"/>
        <v>0</v>
      </c>
      <c r="AW121" s="31">
        <f t="shared" si="54"/>
        <v>0</v>
      </c>
      <c r="AX121" s="30"/>
      <c r="AY121" s="32" t="e">
        <f t="shared" si="59"/>
        <v>#DIV/0!</v>
      </c>
      <c r="AZ121" s="280"/>
      <c r="BA121" s="281"/>
      <c r="BB121" s="9" t="e">
        <f>(AV121+AV122+AH121+AH122-AZ121-2/3*AZ122)/((BA121*12+BA122*8))</f>
        <v>#DIV/0!</v>
      </c>
      <c r="BC121" s="119"/>
      <c r="BD121" s="280"/>
      <c r="BE121" s="567"/>
      <c r="BF121" s="119"/>
      <c r="BG121" s="341"/>
      <c r="BH121" s="414">
        <f>IF(AG121+AG122+AI121+AI122-AM121-2/3*AM122&lt;0,AG121+AG122+AI121+AI122-AM121-2/3*AM122,0)</f>
        <v>0</v>
      </c>
      <c r="BI121" s="414">
        <f>AG121+AI121-AM121</f>
        <v>0</v>
      </c>
      <c r="BJ121" s="547">
        <f>BI121+BI122</f>
        <v>0</v>
      </c>
      <c r="BK121" s="298">
        <f>IF(AV121+AV122+AH121+AH122-AZ121-2/3*AZ122&lt;0,AV121+AV122+AH121+AH122-AZ121-2/3*AZ122,0)</f>
        <v>0</v>
      </c>
      <c r="BL121" s="303"/>
      <c r="BM121" s="188"/>
    </row>
    <row r="122" spans="1:65" s="16" customFormat="1" ht="13.5" thickBot="1" x14ac:dyDescent="0.25">
      <c r="A122" s="649"/>
      <c r="B122" s="625"/>
      <c r="C122" s="149" t="s">
        <v>11</v>
      </c>
      <c r="D122" s="371"/>
      <c r="E122" s="166"/>
      <c r="F122" s="167"/>
      <c r="G122" s="167"/>
      <c r="H122" s="167"/>
      <c r="I122" s="167"/>
      <c r="J122" s="167"/>
      <c r="K122" s="167"/>
      <c r="L122" s="167"/>
      <c r="M122" s="399"/>
      <c r="N122" s="167"/>
      <c r="O122" s="167"/>
      <c r="P122" s="175">
        <f t="shared" si="46"/>
        <v>0</v>
      </c>
      <c r="Q122" s="166"/>
      <c r="R122" s="391">
        <f t="shared" si="41"/>
        <v>0</v>
      </c>
      <c r="S122" s="480" t="str">
        <f>IF(D121+D122=0,"",(H121+H122+I121+I122)/(12*(D121+D122))*1000)</f>
        <v/>
      </c>
      <c r="T122" s="207" t="s">
        <v>18</v>
      </c>
      <c r="U122" s="91" t="s">
        <v>18</v>
      </c>
      <c r="V122" s="457" t="e">
        <f t="shared" si="42"/>
        <v>#DIV/0!</v>
      </c>
      <c r="W122" s="458" t="e">
        <f t="shared" si="55"/>
        <v>#DIV/0!</v>
      </c>
      <c r="X122" s="458" t="e">
        <f t="shared" si="56"/>
        <v>#DIV/0!</v>
      </c>
      <c r="Y122" s="459" t="e">
        <f t="shared" si="57"/>
        <v>#DIV/0!</v>
      </c>
      <c r="Z122" s="402">
        <v>0.05</v>
      </c>
      <c r="AA122" s="67"/>
      <c r="AB122" s="222" t="e">
        <f t="shared" si="47"/>
        <v>#DIV/0!</v>
      </c>
      <c r="AC122" s="223" t="e">
        <f>V122-Y122+1400</f>
        <v>#DIV/0!</v>
      </c>
      <c r="AD122" s="224" t="e">
        <f t="shared" si="43"/>
        <v>#DIV/0!</v>
      </c>
      <c r="AE122" s="535" t="e">
        <f>AA122*AB122*0.008</f>
        <v>#DIV/0!</v>
      </c>
      <c r="AF122" s="357"/>
      <c r="AG122" s="360"/>
      <c r="AH122" s="307"/>
      <c r="AI122" s="348"/>
      <c r="AJ122" s="514" t="e">
        <f t="shared" si="44"/>
        <v>#DIV/0!</v>
      </c>
      <c r="AK122" s="515" t="e">
        <f>AJ122/(8*AA122)*1000</f>
        <v>#DIV/0!</v>
      </c>
      <c r="AL122" s="516" t="e">
        <f t="shared" si="49"/>
        <v>#DIV/0!</v>
      </c>
      <c r="AM122" s="501">
        <f t="shared" si="35"/>
        <v>0</v>
      </c>
      <c r="AN122" s="517" t="e">
        <f>AF122+AH122-(AM122*AB122*0.008)</f>
        <v>#DIV/0!</v>
      </c>
      <c r="AO122" s="518" t="e">
        <f>AN122/(8*AM122)*1000</f>
        <v>#DIV/0!</v>
      </c>
      <c r="AP122" s="519" t="e">
        <f t="shared" si="50"/>
        <v>#DIV/0!</v>
      </c>
      <c r="AQ122" s="109"/>
      <c r="AR122" s="526" t="e">
        <f>AQ122/(8*AM122)*1000</f>
        <v>#DIV/0!</v>
      </c>
      <c r="AS122" s="526" t="e">
        <f t="shared" si="51"/>
        <v>#DIV/0!</v>
      </c>
      <c r="AT122" s="528" t="e">
        <f t="shared" si="52"/>
        <v>#DIV/0!</v>
      </c>
      <c r="AU122" s="529" t="e">
        <f t="shared" si="53"/>
        <v>#DIV/0!</v>
      </c>
      <c r="AV122" s="288">
        <f t="shared" si="58"/>
        <v>0</v>
      </c>
      <c r="AW122" s="43">
        <f t="shared" si="54"/>
        <v>0</v>
      </c>
      <c r="AX122" s="42"/>
      <c r="AY122" s="44" t="e">
        <f t="shared" si="59"/>
        <v>#DIV/0!</v>
      </c>
      <c r="AZ122" s="272"/>
      <c r="BA122" s="273"/>
      <c r="BB122" s="54"/>
      <c r="BC122" s="119"/>
      <c r="BD122" s="272">
        <f>AF122/2</f>
        <v>0</v>
      </c>
      <c r="BE122" s="563">
        <f>AG122/2</f>
        <v>0</v>
      </c>
      <c r="BF122" s="119"/>
      <c r="BG122" s="342"/>
      <c r="BH122" s="545"/>
      <c r="BI122" s="545">
        <f>AG122+AI122-2/3*AM122</f>
        <v>0</v>
      </c>
      <c r="BJ122" s="546"/>
      <c r="BK122" s="299"/>
      <c r="BL122" s="602"/>
      <c r="BM122" s="188"/>
    </row>
    <row r="123" spans="1:65" s="16" customFormat="1" x14ac:dyDescent="0.2">
      <c r="A123" s="649"/>
      <c r="B123" s="623"/>
      <c r="C123" s="148" t="s">
        <v>10</v>
      </c>
      <c r="D123" s="372"/>
      <c r="E123" s="177"/>
      <c r="F123" s="178"/>
      <c r="G123" s="178"/>
      <c r="H123" s="178"/>
      <c r="I123" s="178"/>
      <c r="J123" s="178"/>
      <c r="K123" s="178"/>
      <c r="L123" s="178"/>
      <c r="M123" s="176"/>
      <c r="N123" s="178"/>
      <c r="O123" s="178"/>
      <c r="P123" s="179">
        <f t="shared" si="46"/>
        <v>0</v>
      </c>
      <c r="Q123" s="177"/>
      <c r="R123" s="388">
        <f t="shared" si="41"/>
        <v>0</v>
      </c>
      <c r="S123" s="88">
        <f>Q123+Q124</f>
        <v>0</v>
      </c>
      <c r="T123" s="209"/>
      <c r="U123" s="89">
        <f>S123-T123</f>
        <v>0</v>
      </c>
      <c r="V123" s="454" t="e">
        <f t="shared" si="42"/>
        <v>#DIV/0!</v>
      </c>
      <c r="W123" s="455" t="e">
        <f t="shared" si="55"/>
        <v>#DIV/0!</v>
      </c>
      <c r="X123" s="455" t="e">
        <f t="shared" si="56"/>
        <v>#DIV/0!</v>
      </c>
      <c r="Y123" s="456" t="e">
        <f t="shared" si="57"/>
        <v>#DIV/0!</v>
      </c>
      <c r="Z123" s="259">
        <v>7.0000000000000007E-2</v>
      </c>
      <c r="AA123" s="66"/>
      <c r="AB123" s="219" t="e">
        <f t="shared" si="47"/>
        <v>#DIV/0!</v>
      </c>
      <c r="AC123" s="220" t="e">
        <f>V123-Y123 +0.07*(F123+0.8*(G123+M123+N123))</f>
        <v>#DIV/0!</v>
      </c>
      <c r="AD123" s="221" t="e">
        <f t="shared" si="43"/>
        <v>#DIV/0!</v>
      </c>
      <c r="AE123" s="498" t="e">
        <f>AA123*AB123*0.012</f>
        <v>#DIV/0!</v>
      </c>
      <c r="AF123" s="306"/>
      <c r="AG123" s="327"/>
      <c r="AH123" s="318"/>
      <c r="AI123" s="350"/>
      <c r="AJ123" s="502" t="e">
        <f t="shared" si="44"/>
        <v>#DIV/0!</v>
      </c>
      <c r="AK123" s="503" t="e">
        <f>AJ123/(12*AA123)*1000</f>
        <v>#DIV/0!</v>
      </c>
      <c r="AL123" s="504" t="e">
        <f t="shared" si="49"/>
        <v>#DIV/0!</v>
      </c>
      <c r="AM123" s="505">
        <f t="shared" si="35"/>
        <v>0</v>
      </c>
      <c r="AN123" s="506" t="e">
        <f>AF123+AH123-(AM123*AB123*0.012)</f>
        <v>#DIV/0!</v>
      </c>
      <c r="AO123" s="484" t="e">
        <f>AN123/(12*AM123)*1000</f>
        <v>#DIV/0!</v>
      </c>
      <c r="AP123" s="487" t="e">
        <f t="shared" si="50"/>
        <v>#DIV/0!</v>
      </c>
      <c r="AQ123" s="99"/>
      <c r="AR123" s="491" t="e">
        <f>AQ123/(12*AM123)*1000</f>
        <v>#DIV/0!</v>
      </c>
      <c r="AS123" s="484" t="e">
        <f t="shared" si="51"/>
        <v>#DIV/0!</v>
      </c>
      <c r="AT123" s="489" t="e">
        <f t="shared" si="52"/>
        <v>#DIV/0!</v>
      </c>
      <c r="AU123" s="490" t="e">
        <f t="shared" si="53"/>
        <v>#DIV/0!</v>
      </c>
      <c r="AV123" s="287">
        <f t="shared" si="58"/>
        <v>0</v>
      </c>
      <c r="AW123" s="34">
        <f t="shared" si="54"/>
        <v>0</v>
      </c>
      <c r="AX123" s="33"/>
      <c r="AY123" s="35" t="e">
        <f t="shared" si="59"/>
        <v>#DIV/0!</v>
      </c>
      <c r="AZ123" s="253"/>
      <c r="BA123" s="254"/>
      <c r="BB123" s="9" t="e">
        <f>(AV123+AV124+AH123+AH124-AZ123-2/3*AZ124)/((BA123*12+BA124*8))</f>
        <v>#DIV/0!</v>
      </c>
      <c r="BC123" s="119"/>
      <c r="BD123" s="253"/>
      <c r="BE123" s="568"/>
      <c r="BF123" s="119"/>
      <c r="BG123" s="343"/>
      <c r="BH123" s="414">
        <f>IF(AG123+AG124+AI123+AI124-AM123-2/3*AM124&lt;0,AG123+AG124+AI123+AI124-AM123-2/3*AM124,0)</f>
        <v>0</v>
      </c>
      <c r="BI123" s="414">
        <f>AG123+AI123-AM123</f>
        <v>0</v>
      </c>
      <c r="BJ123" s="547">
        <f>BI123+BI124</f>
        <v>0</v>
      </c>
      <c r="BK123" s="298">
        <f>IF(AV123+AV124+AH123+AH124-AZ123-2/3*AZ124&lt;0,AV123+AV124+AH123+AH124-AZ123-2/3*AZ124,0)</f>
        <v>0</v>
      </c>
      <c r="BL123" s="303"/>
      <c r="BM123" s="188"/>
    </row>
    <row r="124" spans="1:65" s="16" customFormat="1" ht="13.5" thickBot="1" x14ac:dyDescent="0.25">
      <c r="A124" s="649"/>
      <c r="B124" s="624"/>
      <c r="C124" s="147" t="s">
        <v>11</v>
      </c>
      <c r="D124" s="375"/>
      <c r="E124" s="182"/>
      <c r="F124" s="183"/>
      <c r="G124" s="183"/>
      <c r="H124" s="183"/>
      <c r="I124" s="183"/>
      <c r="J124" s="183"/>
      <c r="K124" s="183"/>
      <c r="L124" s="183"/>
      <c r="M124" s="181"/>
      <c r="N124" s="183"/>
      <c r="O124" s="183"/>
      <c r="P124" s="180">
        <f t="shared" si="46"/>
        <v>0</v>
      </c>
      <c r="Q124" s="182"/>
      <c r="R124" s="392">
        <f t="shared" si="41"/>
        <v>0</v>
      </c>
      <c r="S124" s="480" t="str">
        <f>IF(D123+D124=0,"",(H123+H124+I123+I124)/(12*(D123+D124))*1000)</f>
        <v/>
      </c>
      <c r="T124" s="207" t="s">
        <v>18</v>
      </c>
      <c r="U124" s="91" t="s">
        <v>18</v>
      </c>
      <c r="V124" s="448" t="e">
        <f t="shared" si="42"/>
        <v>#DIV/0!</v>
      </c>
      <c r="W124" s="449" t="e">
        <f t="shared" si="55"/>
        <v>#DIV/0!</v>
      </c>
      <c r="X124" s="449" t="e">
        <f t="shared" si="56"/>
        <v>#DIV/0!</v>
      </c>
      <c r="Y124" s="452" t="e">
        <f t="shared" si="57"/>
        <v>#DIV/0!</v>
      </c>
      <c r="Z124" s="402">
        <v>0.05</v>
      </c>
      <c r="AA124" s="67"/>
      <c r="AB124" s="222" t="e">
        <f t="shared" si="47"/>
        <v>#DIV/0!</v>
      </c>
      <c r="AC124" s="223" t="e">
        <f>V124-Y124+1400</f>
        <v>#DIV/0!</v>
      </c>
      <c r="AD124" s="224" t="e">
        <f t="shared" si="43"/>
        <v>#DIV/0!</v>
      </c>
      <c r="AE124" s="535" t="e">
        <f>AA124*AB124*0.008</f>
        <v>#DIV/0!</v>
      </c>
      <c r="AF124" s="307"/>
      <c r="AG124" s="315"/>
      <c r="AH124" s="307"/>
      <c r="AI124" s="348"/>
      <c r="AJ124" s="514" t="e">
        <f t="shared" si="44"/>
        <v>#DIV/0!</v>
      </c>
      <c r="AK124" s="515" t="e">
        <f>AJ124/(8*AA124)*1000</f>
        <v>#DIV/0!</v>
      </c>
      <c r="AL124" s="516" t="e">
        <f t="shared" si="49"/>
        <v>#DIV/0!</v>
      </c>
      <c r="AM124" s="501">
        <f t="shared" si="35"/>
        <v>0</v>
      </c>
      <c r="AN124" s="517" t="e">
        <f>AF124+AH124-(AM124*AB124*0.008)</f>
        <v>#DIV/0!</v>
      </c>
      <c r="AO124" s="518" t="e">
        <f>AN124/(8*AM124)*1000</f>
        <v>#DIV/0!</v>
      </c>
      <c r="AP124" s="519" t="e">
        <f t="shared" si="50"/>
        <v>#DIV/0!</v>
      </c>
      <c r="AQ124" s="109"/>
      <c r="AR124" s="526" t="e">
        <f>AQ124/(8*AM124)*1000</f>
        <v>#DIV/0!</v>
      </c>
      <c r="AS124" s="526" t="e">
        <f t="shared" si="51"/>
        <v>#DIV/0!</v>
      </c>
      <c r="AT124" s="528" t="e">
        <f t="shared" si="52"/>
        <v>#DIV/0!</v>
      </c>
      <c r="AU124" s="529" t="e">
        <f t="shared" si="53"/>
        <v>#DIV/0!</v>
      </c>
      <c r="AV124" s="288">
        <f t="shared" si="58"/>
        <v>0</v>
      </c>
      <c r="AW124" s="46">
        <f t="shared" si="54"/>
        <v>0</v>
      </c>
      <c r="AX124" s="45"/>
      <c r="AY124" s="47" t="e">
        <f t="shared" si="59"/>
        <v>#DIV/0!</v>
      </c>
      <c r="AZ124" s="278"/>
      <c r="BA124" s="279"/>
      <c r="BB124" s="54"/>
      <c r="BC124" s="119"/>
      <c r="BD124" s="278">
        <f>AF124/2</f>
        <v>0</v>
      </c>
      <c r="BE124" s="566">
        <f>AG124/2</f>
        <v>0</v>
      </c>
      <c r="BF124" s="119"/>
      <c r="BG124" s="340"/>
      <c r="BH124" s="545"/>
      <c r="BI124" s="545">
        <f>AG124+AI124-2/3*AM124</f>
        <v>0</v>
      </c>
      <c r="BJ124" s="546"/>
      <c r="BK124" s="299"/>
      <c r="BL124" s="602"/>
      <c r="BM124" s="188"/>
    </row>
    <row r="125" spans="1:65" s="16" customFormat="1" x14ac:dyDescent="0.2">
      <c r="A125" s="649"/>
      <c r="B125" s="623"/>
      <c r="C125" s="148" t="s">
        <v>10</v>
      </c>
      <c r="D125" s="374"/>
      <c r="E125" s="172"/>
      <c r="F125" s="173"/>
      <c r="G125" s="173"/>
      <c r="H125" s="173"/>
      <c r="I125" s="173"/>
      <c r="J125" s="173"/>
      <c r="K125" s="173"/>
      <c r="L125" s="173"/>
      <c r="M125" s="127"/>
      <c r="N125" s="173"/>
      <c r="O125" s="173"/>
      <c r="P125" s="174">
        <f t="shared" si="46"/>
        <v>0</v>
      </c>
      <c r="Q125" s="172"/>
      <c r="R125" s="390">
        <f t="shared" si="41"/>
        <v>0</v>
      </c>
      <c r="S125" s="106">
        <f>Q125+Q126</f>
        <v>0</v>
      </c>
      <c r="T125" s="209"/>
      <c r="U125" s="89">
        <f>S125-T125</f>
        <v>0</v>
      </c>
      <c r="V125" s="450" t="e">
        <f t="shared" si="42"/>
        <v>#DIV/0!</v>
      </c>
      <c r="W125" s="451" t="e">
        <f t="shared" si="55"/>
        <v>#DIV/0!</v>
      </c>
      <c r="X125" s="451" t="e">
        <f t="shared" si="56"/>
        <v>#DIV/0!</v>
      </c>
      <c r="Y125" s="453" t="e">
        <f t="shared" si="57"/>
        <v>#DIV/0!</v>
      </c>
      <c r="Z125" s="259">
        <v>7.0000000000000007E-2</v>
      </c>
      <c r="AA125" s="66"/>
      <c r="AB125" s="219" t="e">
        <f t="shared" si="47"/>
        <v>#DIV/0!</v>
      </c>
      <c r="AC125" s="220" t="e">
        <f>V125-Y125 +0.07*(F125+0.8*(G125+M125+N125))</f>
        <v>#DIV/0!</v>
      </c>
      <c r="AD125" s="221" t="e">
        <f t="shared" si="43"/>
        <v>#DIV/0!</v>
      </c>
      <c r="AE125" s="498" t="e">
        <f>AA125*AB125*0.012</f>
        <v>#DIV/0!</v>
      </c>
      <c r="AF125" s="306"/>
      <c r="AG125" s="326"/>
      <c r="AH125" s="306"/>
      <c r="AI125" s="347"/>
      <c r="AJ125" s="502" t="e">
        <f t="shared" si="44"/>
        <v>#DIV/0!</v>
      </c>
      <c r="AK125" s="503" t="e">
        <f>AJ125/(12*AA125)*1000</f>
        <v>#DIV/0!</v>
      </c>
      <c r="AL125" s="504" t="e">
        <f t="shared" si="49"/>
        <v>#DIV/0!</v>
      </c>
      <c r="AM125" s="505">
        <f t="shared" si="35"/>
        <v>0</v>
      </c>
      <c r="AN125" s="506" t="e">
        <f>AF125+AH125-(AM125*AB125*0.012)</f>
        <v>#DIV/0!</v>
      </c>
      <c r="AO125" s="484" t="e">
        <f>AN125/(12*AM125)*1000</f>
        <v>#DIV/0!</v>
      </c>
      <c r="AP125" s="487" t="e">
        <f t="shared" si="50"/>
        <v>#DIV/0!</v>
      </c>
      <c r="AQ125" s="99"/>
      <c r="AR125" s="491" t="e">
        <f>AQ125/(12*AM125)*1000</f>
        <v>#DIV/0!</v>
      </c>
      <c r="AS125" s="484" t="e">
        <f t="shared" si="51"/>
        <v>#DIV/0!</v>
      </c>
      <c r="AT125" s="489" t="e">
        <f t="shared" si="52"/>
        <v>#DIV/0!</v>
      </c>
      <c r="AU125" s="490" t="e">
        <f t="shared" si="53"/>
        <v>#DIV/0!</v>
      </c>
      <c r="AV125" s="287">
        <f t="shared" si="58"/>
        <v>0</v>
      </c>
      <c r="AW125" s="31">
        <f t="shared" si="54"/>
        <v>0</v>
      </c>
      <c r="AX125" s="30"/>
      <c r="AY125" s="32" t="e">
        <f t="shared" si="59"/>
        <v>#DIV/0!</v>
      </c>
      <c r="AZ125" s="280"/>
      <c r="BA125" s="281"/>
      <c r="BB125" s="9" t="e">
        <f>(AV125+AV126+AH125+AH126-AZ125-2/3*AZ126)/((BA125*12+BA126*8))</f>
        <v>#DIV/0!</v>
      </c>
      <c r="BC125" s="119"/>
      <c r="BD125" s="280"/>
      <c r="BE125" s="567"/>
      <c r="BF125" s="119"/>
      <c r="BG125" s="341"/>
      <c r="BH125" s="414">
        <f>IF(AG125+AG126+AI125+AI126-AM125-2/3*AM126&lt;0,AG125+AG126+AI125+AI126-AM125-2/3*AM126,0)</f>
        <v>0</v>
      </c>
      <c r="BI125" s="414">
        <f>AG125+AI125-AM125</f>
        <v>0</v>
      </c>
      <c r="BJ125" s="547">
        <f>BI125+BI126</f>
        <v>0</v>
      </c>
      <c r="BK125" s="298">
        <f>IF(AV125+AV126+AH125+AH126-AZ125-2/3*AZ126&lt;0,AV125+AV126+AH125+AH126-AZ125-2/3*AZ126,0)</f>
        <v>0</v>
      </c>
      <c r="BL125" s="303"/>
      <c r="BM125" s="188"/>
    </row>
    <row r="126" spans="1:65" s="16" customFormat="1" ht="13.5" thickBot="1" x14ac:dyDescent="0.25">
      <c r="A126" s="649"/>
      <c r="B126" s="624"/>
      <c r="C126" s="147" t="s">
        <v>11</v>
      </c>
      <c r="D126" s="371"/>
      <c r="E126" s="166"/>
      <c r="F126" s="167"/>
      <c r="G126" s="167"/>
      <c r="H126" s="167"/>
      <c r="I126" s="167"/>
      <c r="J126" s="167"/>
      <c r="K126" s="167"/>
      <c r="L126" s="167"/>
      <c r="M126" s="399"/>
      <c r="N126" s="167"/>
      <c r="O126" s="167"/>
      <c r="P126" s="175">
        <f t="shared" si="46"/>
        <v>0</v>
      </c>
      <c r="Q126" s="166"/>
      <c r="R126" s="391">
        <f t="shared" si="41"/>
        <v>0</v>
      </c>
      <c r="S126" s="480" t="str">
        <f>IF(D125+D126=0,"",(H125+H126+I125+I126)/(12*(D125+D126))*1000)</f>
        <v/>
      </c>
      <c r="T126" s="207" t="s">
        <v>18</v>
      </c>
      <c r="U126" s="91" t="s">
        <v>18</v>
      </c>
      <c r="V126" s="457" t="e">
        <f t="shared" si="42"/>
        <v>#DIV/0!</v>
      </c>
      <c r="W126" s="458" t="e">
        <f t="shared" si="55"/>
        <v>#DIV/0!</v>
      </c>
      <c r="X126" s="458" t="e">
        <f t="shared" si="56"/>
        <v>#DIV/0!</v>
      </c>
      <c r="Y126" s="459" t="e">
        <f t="shared" si="57"/>
        <v>#DIV/0!</v>
      </c>
      <c r="Z126" s="402">
        <v>0.05</v>
      </c>
      <c r="AA126" s="67"/>
      <c r="AB126" s="222" t="e">
        <f t="shared" si="47"/>
        <v>#DIV/0!</v>
      </c>
      <c r="AC126" s="223" t="e">
        <f>V126-Y126+1400</f>
        <v>#DIV/0!</v>
      </c>
      <c r="AD126" s="224" t="e">
        <f t="shared" si="43"/>
        <v>#DIV/0!</v>
      </c>
      <c r="AE126" s="535" t="e">
        <f>AA126*AB126*0.008</f>
        <v>#DIV/0!</v>
      </c>
      <c r="AF126" s="307"/>
      <c r="AG126" s="315"/>
      <c r="AH126" s="307"/>
      <c r="AI126" s="348"/>
      <c r="AJ126" s="514" t="e">
        <f t="shared" si="44"/>
        <v>#DIV/0!</v>
      </c>
      <c r="AK126" s="515" t="e">
        <f>AJ126/(8*AA126)*1000</f>
        <v>#DIV/0!</v>
      </c>
      <c r="AL126" s="516" t="e">
        <f t="shared" si="49"/>
        <v>#DIV/0!</v>
      </c>
      <c r="AM126" s="501">
        <f t="shared" si="35"/>
        <v>0</v>
      </c>
      <c r="AN126" s="517" t="e">
        <f>AF126+AH126-(AM126*AB126*0.008)</f>
        <v>#DIV/0!</v>
      </c>
      <c r="AO126" s="518" t="e">
        <f>AN126/(8*AM126)*1000</f>
        <v>#DIV/0!</v>
      </c>
      <c r="AP126" s="519" t="e">
        <f t="shared" si="50"/>
        <v>#DIV/0!</v>
      </c>
      <c r="AQ126" s="109"/>
      <c r="AR126" s="526" t="e">
        <f>AQ126/(8*AM126)*1000</f>
        <v>#DIV/0!</v>
      </c>
      <c r="AS126" s="526" t="e">
        <f t="shared" si="51"/>
        <v>#DIV/0!</v>
      </c>
      <c r="AT126" s="528" t="e">
        <f t="shared" si="52"/>
        <v>#DIV/0!</v>
      </c>
      <c r="AU126" s="529" t="e">
        <f t="shared" si="53"/>
        <v>#DIV/0!</v>
      </c>
      <c r="AV126" s="288">
        <f t="shared" si="58"/>
        <v>0</v>
      </c>
      <c r="AW126" s="43">
        <f t="shared" si="54"/>
        <v>0</v>
      </c>
      <c r="AX126" s="42"/>
      <c r="AY126" s="44" t="e">
        <f t="shared" si="59"/>
        <v>#DIV/0!</v>
      </c>
      <c r="AZ126" s="272"/>
      <c r="BA126" s="273"/>
      <c r="BB126" s="54"/>
      <c r="BC126" s="119"/>
      <c r="BD126" s="272">
        <f>AF126/2</f>
        <v>0</v>
      </c>
      <c r="BE126" s="563">
        <f>AG126/2</f>
        <v>0</v>
      </c>
      <c r="BF126" s="119"/>
      <c r="BG126" s="340"/>
      <c r="BH126" s="545"/>
      <c r="BI126" s="545">
        <f>AG126+AI126-2/3*AM126</f>
        <v>0</v>
      </c>
      <c r="BJ126" s="546"/>
      <c r="BK126" s="299"/>
      <c r="BL126" s="602"/>
      <c r="BM126" s="188"/>
    </row>
    <row r="127" spans="1:65" s="16" customFormat="1" x14ac:dyDescent="0.2">
      <c r="A127" s="649"/>
      <c r="B127" s="623"/>
      <c r="C127" s="148" t="s">
        <v>10</v>
      </c>
      <c r="D127" s="372"/>
      <c r="E127" s="177"/>
      <c r="F127" s="178"/>
      <c r="G127" s="176"/>
      <c r="H127" s="176"/>
      <c r="I127" s="176"/>
      <c r="J127" s="176"/>
      <c r="K127" s="176"/>
      <c r="L127" s="176"/>
      <c r="M127" s="176"/>
      <c r="N127" s="176"/>
      <c r="O127" s="176"/>
      <c r="P127" s="179">
        <f t="shared" si="46"/>
        <v>0</v>
      </c>
      <c r="Q127" s="177"/>
      <c r="R127" s="388">
        <f t="shared" si="41"/>
        <v>0</v>
      </c>
      <c r="S127" s="88">
        <f>Q127+Q128</f>
        <v>0</v>
      </c>
      <c r="T127" s="209"/>
      <c r="U127" s="89">
        <f>S127-T127</f>
        <v>0</v>
      </c>
      <c r="V127" s="454" t="e">
        <f t="shared" si="42"/>
        <v>#DIV/0!</v>
      </c>
      <c r="W127" s="455" t="e">
        <f t="shared" si="55"/>
        <v>#DIV/0!</v>
      </c>
      <c r="X127" s="455" t="e">
        <f t="shared" si="56"/>
        <v>#DIV/0!</v>
      </c>
      <c r="Y127" s="456" t="e">
        <f t="shared" si="57"/>
        <v>#DIV/0!</v>
      </c>
      <c r="Z127" s="259">
        <v>7.0000000000000007E-2</v>
      </c>
      <c r="AA127" s="66"/>
      <c r="AB127" s="219" t="e">
        <f t="shared" si="47"/>
        <v>#DIV/0!</v>
      </c>
      <c r="AC127" s="220" t="e">
        <f>V127-Y127 +0.07*(F127+0.8*(G127+M127+N127))</f>
        <v>#DIV/0!</v>
      </c>
      <c r="AD127" s="221" t="e">
        <f t="shared" si="43"/>
        <v>#DIV/0!</v>
      </c>
      <c r="AE127" s="498" t="e">
        <f>AA127*AB127*0.012</f>
        <v>#DIV/0!</v>
      </c>
      <c r="AF127" s="306"/>
      <c r="AG127" s="327"/>
      <c r="AH127" s="318"/>
      <c r="AI127" s="350"/>
      <c r="AJ127" s="502" t="e">
        <f t="shared" si="44"/>
        <v>#DIV/0!</v>
      </c>
      <c r="AK127" s="503" t="e">
        <f>AJ127/(12*AA127)*1000</f>
        <v>#DIV/0!</v>
      </c>
      <c r="AL127" s="504" t="e">
        <f t="shared" si="49"/>
        <v>#DIV/0!</v>
      </c>
      <c r="AM127" s="505">
        <f t="shared" si="35"/>
        <v>0</v>
      </c>
      <c r="AN127" s="506" t="e">
        <f>AF127+AH127-(AM127*AB127*0.012)</f>
        <v>#DIV/0!</v>
      </c>
      <c r="AO127" s="484" t="e">
        <f>AN127/(12*AM127)*1000</f>
        <v>#DIV/0!</v>
      </c>
      <c r="AP127" s="487" t="e">
        <f t="shared" si="50"/>
        <v>#DIV/0!</v>
      </c>
      <c r="AQ127" s="99"/>
      <c r="AR127" s="491" t="e">
        <f>AQ127/(12*AM127)*1000</f>
        <v>#DIV/0!</v>
      </c>
      <c r="AS127" s="484" t="e">
        <f t="shared" si="51"/>
        <v>#DIV/0!</v>
      </c>
      <c r="AT127" s="489" t="e">
        <f t="shared" si="52"/>
        <v>#DIV/0!</v>
      </c>
      <c r="AU127" s="490" t="e">
        <f t="shared" si="53"/>
        <v>#DIV/0!</v>
      </c>
      <c r="AV127" s="287">
        <f t="shared" si="58"/>
        <v>0</v>
      </c>
      <c r="AW127" s="34">
        <f t="shared" si="54"/>
        <v>0</v>
      </c>
      <c r="AX127" s="33"/>
      <c r="AY127" s="35" t="e">
        <f t="shared" si="59"/>
        <v>#DIV/0!</v>
      </c>
      <c r="AZ127" s="274"/>
      <c r="BA127" s="275"/>
      <c r="BB127" s="9" t="e">
        <f>(AV127+AV128+AH127+AH128-AZ127-2/3*AZ128)/((BA127*12+BA128*8))</f>
        <v>#DIV/0!</v>
      </c>
      <c r="BC127" s="119"/>
      <c r="BD127" s="274"/>
      <c r="BE127" s="564"/>
      <c r="BF127" s="119"/>
      <c r="BG127" s="343"/>
      <c r="BH127" s="414">
        <f>IF(AG127+AG128+AI127+AI128-AM127-2/3*AM128&lt;0,AG127+AG128+AI127+AI128-AM127-2/3*AM128,0)</f>
        <v>0</v>
      </c>
      <c r="BI127" s="414">
        <f>AG127+AI127-AM127</f>
        <v>0</v>
      </c>
      <c r="BJ127" s="547">
        <f>BI127+BI128</f>
        <v>0</v>
      </c>
      <c r="BK127" s="298">
        <f>IF(AV127+AV128+AH127+AH128-AZ127-2/3*AZ128&lt;0,AV127+AV128+AH127+AH128-AZ127-2/3*AZ128,0)</f>
        <v>0</v>
      </c>
      <c r="BL127" s="303"/>
      <c r="BM127" s="188"/>
    </row>
    <row r="128" spans="1:65" s="16" customFormat="1" ht="13.5" thickBot="1" x14ac:dyDescent="0.25">
      <c r="A128" s="649"/>
      <c r="B128" s="624"/>
      <c r="C128" s="147" t="s">
        <v>11</v>
      </c>
      <c r="D128" s="375"/>
      <c r="E128" s="182"/>
      <c r="F128" s="183"/>
      <c r="G128" s="181"/>
      <c r="H128" s="181"/>
      <c r="I128" s="181"/>
      <c r="J128" s="181"/>
      <c r="K128" s="181"/>
      <c r="L128" s="181"/>
      <c r="M128" s="181"/>
      <c r="N128" s="181"/>
      <c r="O128" s="181"/>
      <c r="P128" s="180">
        <f t="shared" si="46"/>
        <v>0</v>
      </c>
      <c r="Q128" s="182"/>
      <c r="R128" s="392">
        <f t="shared" si="41"/>
        <v>0</v>
      </c>
      <c r="S128" s="480" t="str">
        <f>IF(D127+D128=0,"",(H127+H128+I127+I128)/(12*(D127+D128))*1000)</f>
        <v/>
      </c>
      <c r="T128" s="207" t="s">
        <v>18</v>
      </c>
      <c r="U128" s="91" t="s">
        <v>18</v>
      </c>
      <c r="V128" s="448" t="e">
        <f t="shared" si="42"/>
        <v>#DIV/0!</v>
      </c>
      <c r="W128" s="449" t="e">
        <f t="shared" si="55"/>
        <v>#DIV/0!</v>
      </c>
      <c r="X128" s="449" t="e">
        <f t="shared" si="56"/>
        <v>#DIV/0!</v>
      </c>
      <c r="Y128" s="452" t="e">
        <f t="shared" si="57"/>
        <v>#DIV/0!</v>
      </c>
      <c r="Z128" s="402">
        <v>0.05</v>
      </c>
      <c r="AA128" s="67"/>
      <c r="AB128" s="222" t="e">
        <f t="shared" si="47"/>
        <v>#DIV/0!</v>
      </c>
      <c r="AC128" s="223" t="e">
        <f>V128-Y128+1400</f>
        <v>#DIV/0!</v>
      </c>
      <c r="AD128" s="224" t="e">
        <f t="shared" si="43"/>
        <v>#DIV/0!</v>
      </c>
      <c r="AE128" s="535" t="e">
        <f>AA128*AB128*0.008</f>
        <v>#DIV/0!</v>
      </c>
      <c r="AF128" s="307"/>
      <c r="AG128" s="315"/>
      <c r="AH128" s="307"/>
      <c r="AI128" s="348"/>
      <c r="AJ128" s="514" t="e">
        <f t="shared" si="44"/>
        <v>#DIV/0!</v>
      </c>
      <c r="AK128" s="515" t="e">
        <f>AJ128/(8*AA128)*1000</f>
        <v>#DIV/0!</v>
      </c>
      <c r="AL128" s="516" t="e">
        <f t="shared" si="49"/>
        <v>#DIV/0!</v>
      </c>
      <c r="AM128" s="501">
        <f t="shared" si="35"/>
        <v>0</v>
      </c>
      <c r="AN128" s="517" t="e">
        <f>AF128+AH128-(AM128*AB128*0.008)</f>
        <v>#DIV/0!</v>
      </c>
      <c r="AO128" s="518" t="e">
        <f>AN128/(8*AM128)*1000</f>
        <v>#DIV/0!</v>
      </c>
      <c r="AP128" s="519" t="e">
        <f t="shared" si="50"/>
        <v>#DIV/0!</v>
      </c>
      <c r="AQ128" s="109"/>
      <c r="AR128" s="526" t="e">
        <f>AQ128/(8*AM128)*1000</f>
        <v>#DIV/0!</v>
      </c>
      <c r="AS128" s="526" t="e">
        <f t="shared" si="51"/>
        <v>#DIV/0!</v>
      </c>
      <c r="AT128" s="528" t="e">
        <f t="shared" si="52"/>
        <v>#DIV/0!</v>
      </c>
      <c r="AU128" s="529" t="e">
        <f t="shared" si="53"/>
        <v>#DIV/0!</v>
      </c>
      <c r="AV128" s="288">
        <f t="shared" si="58"/>
        <v>0</v>
      </c>
      <c r="AW128" s="46">
        <f t="shared" si="54"/>
        <v>0</v>
      </c>
      <c r="AX128" s="45"/>
      <c r="AY128" s="47" t="e">
        <f t="shared" si="59"/>
        <v>#DIV/0!</v>
      </c>
      <c r="AZ128" s="278"/>
      <c r="BA128" s="279"/>
      <c r="BB128" s="54"/>
      <c r="BC128" s="119"/>
      <c r="BD128" s="278">
        <f>AF128/2</f>
        <v>0</v>
      </c>
      <c r="BE128" s="566">
        <f>AG128/2</f>
        <v>0</v>
      </c>
      <c r="BF128" s="119"/>
      <c r="BG128" s="340"/>
      <c r="BH128" s="545"/>
      <c r="BI128" s="545">
        <f>AG128+AI128-2/3*AM128</f>
        <v>0</v>
      </c>
      <c r="BJ128" s="546"/>
      <c r="BK128" s="299"/>
      <c r="BL128" s="602"/>
      <c r="BM128" s="188"/>
    </row>
    <row r="129" spans="1:65" s="16" customFormat="1" x14ac:dyDescent="0.2">
      <c r="A129" s="649"/>
      <c r="B129" s="623"/>
      <c r="C129" s="148" t="s">
        <v>10</v>
      </c>
      <c r="D129" s="372"/>
      <c r="E129" s="177"/>
      <c r="F129" s="178"/>
      <c r="G129" s="178"/>
      <c r="H129" s="178"/>
      <c r="I129" s="178"/>
      <c r="J129" s="178"/>
      <c r="K129" s="178"/>
      <c r="L129" s="178"/>
      <c r="M129" s="176"/>
      <c r="N129" s="178"/>
      <c r="O129" s="178"/>
      <c r="P129" s="179">
        <f t="shared" si="46"/>
        <v>0</v>
      </c>
      <c r="Q129" s="177"/>
      <c r="R129" s="388">
        <f t="shared" si="41"/>
        <v>0</v>
      </c>
      <c r="S129" s="88">
        <f>Q129+Q130</f>
        <v>0</v>
      </c>
      <c r="T129" s="209"/>
      <c r="U129" s="89">
        <f>S129-T129</f>
        <v>0</v>
      </c>
      <c r="V129" s="454" t="e">
        <f t="shared" si="42"/>
        <v>#DIV/0!</v>
      </c>
      <c r="W129" s="455" t="e">
        <f t="shared" si="55"/>
        <v>#DIV/0!</v>
      </c>
      <c r="X129" s="455" t="e">
        <f t="shared" si="56"/>
        <v>#DIV/0!</v>
      </c>
      <c r="Y129" s="456" t="e">
        <f t="shared" si="57"/>
        <v>#DIV/0!</v>
      </c>
      <c r="Z129" s="259">
        <v>7.0000000000000007E-2</v>
      </c>
      <c r="AA129" s="66"/>
      <c r="AB129" s="219" t="e">
        <f t="shared" si="47"/>
        <v>#DIV/0!</v>
      </c>
      <c r="AC129" s="220" t="e">
        <f>V129-Y129 +0.07*(F129+0.8*(G129+M129+N129))</f>
        <v>#DIV/0!</v>
      </c>
      <c r="AD129" s="221" t="e">
        <f t="shared" si="43"/>
        <v>#DIV/0!</v>
      </c>
      <c r="AE129" s="498" t="e">
        <f>AA129*AB129*0.012</f>
        <v>#DIV/0!</v>
      </c>
      <c r="AF129" s="306"/>
      <c r="AG129" s="326"/>
      <c r="AH129" s="306"/>
      <c r="AI129" s="347"/>
      <c r="AJ129" s="502" t="e">
        <f t="shared" si="44"/>
        <v>#DIV/0!</v>
      </c>
      <c r="AK129" s="503" t="e">
        <f>AJ129/(12*AA129)*1000</f>
        <v>#DIV/0!</v>
      </c>
      <c r="AL129" s="504" t="e">
        <f t="shared" ref="AL129:AL142" si="60">AK129/Y129</f>
        <v>#DIV/0!</v>
      </c>
      <c r="AM129" s="505">
        <f t="shared" ref="AM129:AM142" si="61">AA129</f>
        <v>0</v>
      </c>
      <c r="AN129" s="506" t="e">
        <f>AF129+AH129-(AM129*AB129*0.012)</f>
        <v>#DIV/0!</v>
      </c>
      <c r="AO129" s="484" t="e">
        <f>AN129/(12*AM129)*1000</f>
        <v>#DIV/0!</v>
      </c>
      <c r="AP129" s="487" t="e">
        <f t="shared" ref="AP129:AP142" si="62">AO129/Y129</f>
        <v>#DIV/0!</v>
      </c>
      <c r="AQ129" s="99"/>
      <c r="AR129" s="491" t="e">
        <f>AQ129/(12*AM129)*1000</f>
        <v>#DIV/0!</v>
      </c>
      <c r="AS129" s="484" t="e">
        <f t="shared" ref="AS129:AS142" si="63">Y129+AO129+AR129</f>
        <v>#DIV/0!</v>
      </c>
      <c r="AT129" s="489" t="e">
        <f t="shared" ref="AT129:AT142" si="64">(AO129+AR129)/Y129</f>
        <v>#DIV/0!</v>
      </c>
      <c r="AU129" s="490" t="e">
        <f t="shared" ref="AU129:AU142" si="65">AS129/Y129</f>
        <v>#DIV/0!</v>
      </c>
      <c r="AV129" s="287">
        <f t="shared" si="58"/>
        <v>0</v>
      </c>
      <c r="AW129" s="34">
        <f t="shared" ref="AW129:AW142" si="66">H129+I129</f>
        <v>0</v>
      </c>
      <c r="AX129" s="33"/>
      <c r="AY129" s="35" t="e">
        <f t="shared" si="59"/>
        <v>#DIV/0!</v>
      </c>
      <c r="AZ129" s="274"/>
      <c r="BA129" s="275"/>
      <c r="BB129" s="9" t="e">
        <f>(AV129+AV130+AH129+AH130-AZ129-2/3*AZ130)/((BA129*12+BA130*8))</f>
        <v>#DIV/0!</v>
      </c>
      <c r="BC129" s="119"/>
      <c r="BD129" s="274"/>
      <c r="BE129" s="564"/>
      <c r="BF129" s="119"/>
      <c r="BG129" s="341"/>
      <c r="BH129" s="414">
        <f>IF(AG129+AG130+AI129+AI130-AM129-2/3*AM130&lt;0,AG129+AG130+AI129+AI130-AM129-2/3*AM130,0)</f>
        <v>0</v>
      </c>
      <c r="BI129" s="414">
        <f>AG129+AI129-AM129</f>
        <v>0</v>
      </c>
      <c r="BJ129" s="547">
        <f>BI129+BI130</f>
        <v>0</v>
      </c>
      <c r="BK129" s="298">
        <f>IF(AV129+AV130+AH129+AH130-AZ129-2/3*AZ130&lt;0,AV129+AV130+AH129+AH130-AZ129-2/3*AZ130,0)</f>
        <v>0</v>
      </c>
      <c r="BL129" s="303"/>
      <c r="BM129" s="188"/>
    </row>
    <row r="130" spans="1:65" s="16" customFormat="1" ht="13.5" thickBot="1" x14ac:dyDescent="0.25">
      <c r="A130" s="649"/>
      <c r="B130" s="624"/>
      <c r="C130" s="147" t="s">
        <v>11</v>
      </c>
      <c r="D130" s="375"/>
      <c r="E130" s="182"/>
      <c r="F130" s="183"/>
      <c r="G130" s="183"/>
      <c r="H130" s="183"/>
      <c r="I130" s="183"/>
      <c r="J130" s="183"/>
      <c r="K130" s="183"/>
      <c r="L130" s="183"/>
      <c r="M130" s="181"/>
      <c r="N130" s="183"/>
      <c r="O130" s="183"/>
      <c r="P130" s="180">
        <f t="shared" si="46"/>
        <v>0</v>
      </c>
      <c r="Q130" s="182"/>
      <c r="R130" s="392">
        <f t="shared" ref="R130:R142" si="67">Q130-P130</f>
        <v>0</v>
      </c>
      <c r="S130" s="480" t="str">
        <f>IF(D129+D130=0,"",(H129+H130+I129+I130)/(12*(D129+D130))*1000)</f>
        <v/>
      </c>
      <c r="T130" s="207" t="s">
        <v>18</v>
      </c>
      <c r="U130" s="91" t="s">
        <v>18</v>
      </c>
      <c r="V130" s="448" t="e">
        <f t="shared" ref="V130:V142" si="68">Q130/(12*D130)*1000</f>
        <v>#DIV/0!</v>
      </c>
      <c r="W130" s="449" t="e">
        <f t="shared" si="55"/>
        <v>#DIV/0!</v>
      </c>
      <c r="X130" s="449" t="e">
        <f t="shared" si="56"/>
        <v>#DIV/0!</v>
      </c>
      <c r="Y130" s="452" t="e">
        <f t="shared" si="57"/>
        <v>#DIV/0!</v>
      </c>
      <c r="Z130" s="402">
        <v>0.05</v>
      </c>
      <c r="AA130" s="200"/>
      <c r="AB130" s="222" t="e">
        <f t="shared" si="47"/>
        <v>#DIV/0!</v>
      </c>
      <c r="AC130" s="223" t="e">
        <f>V130-Y130+1400</f>
        <v>#DIV/0!</v>
      </c>
      <c r="AD130" s="224" t="e">
        <f t="shared" ref="AD130:AD142" si="69">AB130-AC130</f>
        <v>#DIV/0!</v>
      </c>
      <c r="AE130" s="535" t="e">
        <f>AA130*AB130*0.008</f>
        <v>#DIV/0!</v>
      </c>
      <c r="AF130" s="307"/>
      <c r="AG130" s="315"/>
      <c r="AH130" s="307"/>
      <c r="AI130" s="348"/>
      <c r="AJ130" s="514" t="e">
        <f t="shared" ref="AJ130:AJ142" si="70">AF130+AH130-AE130</f>
        <v>#DIV/0!</v>
      </c>
      <c r="AK130" s="515" t="e">
        <f>AJ130/(8*AA130)*1000</f>
        <v>#DIV/0!</v>
      </c>
      <c r="AL130" s="516" t="e">
        <f t="shared" si="60"/>
        <v>#DIV/0!</v>
      </c>
      <c r="AM130" s="501">
        <f t="shared" si="61"/>
        <v>0</v>
      </c>
      <c r="AN130" s="517" t="e">
        <f>AF130+AH130-(AM130*AB130*0.008)</f>
        <v>#DIV/0!</v>
      </c>
      <c r="AO130" s="518" t="e">
        <f>AN130/(8*AM130)*1000</f>
        <v>#DIV/0!</v>
      </c>
      <c r="AP130" s="519" t="e">
        <f t="shared" si="62"/>
        <v>#DIV/0!</v>
      </c>
      <c r="AQ130" s="109"/>
      <c r="AR130" s="526" t="e">
        <f>AQ130/(8*AM130)*1000</f>
        <v>#DIV/0!</v>
      </c>
      <c r="AS130" s="526" t="e">
        <f t="shared" si="63"/>
        <v>#DIV/0!</v>
      </c>
      <c r="AT130" s="528" t="e">
        <f t="shared" si="64"/>
        <v>#DIV/0!</v>
      </c>
      <c r="AU130" s="529" t="e">
        <f t="shared" si="65"/>
        <v>#DIV/0!</v>
      </c>
      <c r="AV130" s="288">
        <f t="shared" si="58"/>
        <v>0</v>
      </c>
      <c r="AW130" s="46">
        <f t="shared" si="66"/>
        <v>0</v>
      </c>
      <c r="AX130" s="45"/>
      <c r="AY130" s="47" t="e">
        <f t="shared" si="59"/>
        <v>#DIV/0!</v>
      </c>
      <c r="AZ130" s="202"/>
      <c r="BA130" s="201"/>
      <c r="BB130" s="54"/>
      <c r="BC130" s="119"/>
      <c r="BD130" s="202">
        <f>AF130/2</f>
        <v>0</v>
      </c>
      <c r="BE130" s="569">
        <f>AG130/2</f>
        <v>0</v>
      </c>
      <c r="BF130" s="119"/>
      <c r="BG130" s="340"/>
      <c r="BH130" s="545"/>
      <c r="BI130" s="545">
        <f>AG130+AI130-2/3*AM130</f>
        <v>0</v>
      </c>
      <c r="BJ130" s="546"/>
      <c r="BK130" s="299"/>
      <c r="BL130" s="602"/>
      <c r="BM130" s="188"/>
    </row>
    <row r="131" spans="1:65" s="16" customFormat="1" x14ac:dyDescent="0.2">
      <c r="A131" s="649"/>
      <c r="B131" s="623"/>
      <c r="C131" s="148" t="s">
        <v>10</v>
      </c>
      <c r="D131" s="372"/>
      <c r="E131" s="177"/>
      <c r="F131" s="178"/>
      <c r="G131" s="178"/>
      <c r="H131" s="178"/>
      <c r="I131" s="178"/>
      <c r="J131" s="178"/>
      <c r="K131" s="178"/>
      <c r="L131" s="178"/>
      <c r="M131" s="176"/>
      <c r="N131" s="178"/>
      <c r="O131" s="178"/>
      <c r="P131" s="179">
        <f t="shared" si="46"/>
        <v>0</v>
      </c>
      <c r="Q131" s="177"/>
      <c r="R131" s="388">
        <f t="shared" si="67"/>
        <v>0</v>
      </c>
      <c r="S131" s="88">
        <f>Q131+Q132</f>
        <v>0</v>
      </c>
      <c r="T131" s="209"/>
      <c r="U131" s="89">
        <f>S131-T131</f>
        <v>0</v>
      </c>
      <c r="V131" s="454" t="e">
        <f t="shared" si="68"/>
        <v>#DIV/0!</v>
      </c>
      <c r="W131" s="455" t="e">
        <f t="shared" si="55"/>
        <v>#DIV/0!</v>
      </c>
      <c r="X131" s="455" t="e">
        <f t="shared" si="56"/>
        <v>#DIV/0!</v>
      </c>
      <c r="Y131" s="456" t="e">
        <f t="shared" si="57"/>
        <v>#DIV/0!</v>
      </c>
      <c r="Z131" s="259">
        <v>7.0000000000000007E-2</v>
      </c>
      <c r="AA131" s="66"/>
      <c r="AB131" s="219" t="e">
        <f t="shared" si="47"/>
        <v>#DIV/0!</v>
      </c>
      <c r="AC131" s="220" t="e">
        <f>V131-Y131 +0.07*(F131+0.8*(G131+M131+N131))</f>
        <v>#DIV/0!</v>
      </c>
      <c r="AD131" s="221" t="e">
        <f t="shared" si="69"/>
        <v>#DIV/0!</v>
      </c>
      <c r="AE131" s="498" t="e">
        <f>AA131*AB131*0.012</f>
        <v>#DIV/0!</v>
      </c>
      <c r="AF131" s="306"/>
      <c r="AG131" s="327"/>
      <c r="AH131" s="306"/>
      <c r="AI131" s="347"/>
      <c r="AJ131" s="502" t="e">
        <f t="shared" si="70"/>
        <v>#DIV/0!</v>
      </c>
      <c r="AK131" s="503" t="e">
        <f>AJ131/(12*AA131)*1000</f>
        <v>#DIV/0!</v>
      </c>
      <c r="AL131" s="504" t="e">
        <f t="shared" si="60"/>
        <v>#DIV/0!</v>
      </c>
      <c r="AM131" s="505">
        <f t="shared" si="61"/>
        <v>0</v>
      </c>
      <c r="AN131" s="506" t="e">
        <f>AF131+AH131-(AM131*AB131*0.012)</f>
        <v>#DIV/0!</v>
      </c>
      <c r="AO131" s="484" t="e">
        <f>AN131/(12*AM131)*1000</f>
        <v>#DIV/0!</v>
      </c>
      <c r="AP131" s="487" t="e">
        <f t="shared" si="62"/>
        <v>#DIV/0!</v>
      </c>
      <c r="AQ131" s="99"/>
      <c r="AR131" s="491" t="e">
        <f>AQ131/(12*AM131)*1000</f>
        <v>#DIV/0!</v>
      </c>
      <c r="AS131" s="484" t="e">
        <f t="shared" si="63"/>
        <v>#DIV/0!</v>
      </c>
      <c r="AT131" s="489" t="e">
        <f t="shared" si="64"/>
        <v>#DIV/0!</v>
      </c>
      <c r="AU131" s="490" t="e">
        <f t="shared" si="65"/>
        <v>#DIV/0!</v>
      </c>
      <c r="AV131" s="287">
        <f t="shared" si="58"/>
        <v>0</v>
      </c>
      <c r="AW131" s="34">
        <f t="shared" si="66"/>
        <v>0</v>
      </c>
      <c r="AX131" s="33"/>
      <c r="AY131" s="35" t="e">
        <f t="shared" si="59"/>
        <v>#DIV/0!</v>
      </c>
      <c r="AZ131" s="274"/>
      <c r="BA131" s="275"/>
      <c r="BB131" s="9" t="e">
        <f>(AV131+AV132+AH131+AH132-AZ131-2/3*AZ132)/((BA131*12+BA132*8))</f>
        <v>#DIV/0!</v>
      </c>
      <c r="BC131" s="119"/>
      <c r="BD131" s="274"/>
      <c r="BE131" s="564"/>
      <c r="BF131" s="119"/>
      <c r="BG131" s="343"/>
      <c r="BH131" s="414">
        <f>IF(AG131+AG132+AI131+AI132-AM131-2/3*AM132&lt;0,AG131+AG132+AI131+AI132-AM131-2/3*AM132,0)</f>
        <v>0</v>
      </c>
      <c r="BI131" s="414">
        <f>AG131+AI131-AM131</f>
        <v>0</v>
      </c>
      <c r="BJ131" s="547">
        <f>BI131+BI132</f>
        <v>0</v>
      </c>
      <c r="BK131" s="298">
        <f>IF(AV131+AV132+AH131+AH132-AZ131-2/3*AZ132&lt;0,AV131+AV132+AH131+AH132-AZ131-2/3*AZ132,0)</f>
        <v>0</v>
      </c>
      <c r="BL131" s="303"/>
      <c r="BM131" s="188"/>
    </row>
    <row r="132" spans="1:65" s="16" customFormat="1" ht="13.5" thickBot="1" x14ac:dyDescent="0.25">
      <c r="A132" s="649"/>
      <c r="B132" s="624"/>
      <c r="C132" s="147" t="s">
        <v>11</v>
      </c>
      <c r="D132" s="375"/>
      <c r="E132" s="182"/>
      <c r="F132" s="183"/>
      <c r="G132" s="183"/>
      <c r="H132" s="183"/>
      <c r="I132" s="183"/>
      <c r="J132" s="183"/>
      <c r="K132" s="183"/>
      <c r="L132" s="183"/>
      <c r="M132" s="181"/>
      <c r="N132" s="183"/>
      <c r="O132" s="183"/>
      <c r="P132" s="180">
        <f t="shared" si="46"/>
        <v>0</v>
      </c>
      <c r="Q132" s="182"/>
      <c r="R132" s="392">
        <f t="shared" si="67"/>
        <v>0</v>
      </c>
      <c r="S132" s="480" t="str">
        <f>IF(D131+D132=0,"",(H131+H132+I131+I132)/(12*(D131+D132))*1000)</f>
        <v/>
      </c>
      <c r="T132" s="207" t="s">
        <v>18</v>
      </c>
      <c r="U132" s="91" t="s">
        <v>18</v>
      </c>
      <c r="V132" s="448" t="e">
        <f t="shared" si="68"/>
        <v>#DIV/0!</v>
      </c>
      <c r="W132" s="449" t="e">
        <f t="shared" si="55"/>
        <v>#DIV/0!</v>
      </c>
      <c r="X132" s="449" t="e">
        <f t="shared" si="56"/>
        <v>#DIV/0!</v>
      </c>
      <c r="Y132" s="452" t="e">
        <f t="shared" si="57"/>
        <v>#DIV/0!</v>
      </c>
      <c r="Z132" s="402">
        <v>0.05</v>
      </c>
      <c r="AA132" s="67"/>
      <c r="AB132" s="222" t="e">
        <f t="shared" si="47"/>
        <v>#DIV/0!</v>
      </c>
      <c r="AC132" s="223" t="e">
        <f>V132-Y132+1400</f>
        <v>#DIV/0!</v>
      </c>
      <c r="AD132" s="224" t="e">
        <f t="shared" si="69"/>
        <v>#DIV/0!</v>
      </c>
      <c r="AE132" s="535" t="e">
        <f>AA132*AB132*0.008</f>
        <v>#DIV/0!</v>
      </c>
      <c r="AF132" s="307"/>
      <c r="AG132" s="315"/>
      <c r="AH132" s="307"/>
      <c r="AI132" s="348"/>
      <c r="AJ132" s="514" t="e">
        <f t="shared" si="70"/>
        <v>#DIV/0!</v>
      </c>
      <c r="AK132" s="515" t="e">
        <f>AJ132/(8*AA132)*1000</f>
        <v>#DIV/0!</v>
      </c>
      <c r="AL132" s="516" t="e">
        <f t="shared" si="60"/>
        <v>#DIV/0!</v>
      </c>
      <c r="AM132" s="501">
        <f t="shared" si="61"/>
        <v>0</v>
      </c>
      <c r="AN132" s="517" t="e">
        <f>AF132+AH132-(AM132*AB132*0.008)</f>
        <v>#DIV/0!</v>
      </c>
      <c r="AO132" s="518" t="e">
        <f>AN132/(8*AM132)*1000</f>
        <v>#DIV/0!</v>
      </c>
      <c r="AP132" s="519" t="e">
        <f t="shared" si="62"/>
        <v>#DIV/0!</v>
      </c>
      <c r="AQ132" s="109"/>
      <c r="AR132" s="526" t="e">
        <f>AQ132/(8*AM132)*1000</f>
        <v>#DIV/0!</v>
      </c>
      <c r="AS132" s="526" t="e">
        <f t="shared" si="63"/>
        <v>#DIV/0!</v>
      </c>
      <c r="AT132" s="528" t="e">
        <f t="shared" si="64"/>
        <v>#DIV/0!</v>
      </c>
      <c r="AU132" s="529" t="e">
        <f t="shared" si="65"/>
        <v>#DIV/0!</v>
      </c>
      <c r="AV132" s="288">
        <f t="shared" si="58"/>
        <v>0</v>
      </c>
      <c r="AW132" s="46">
        <f t="shared" si="66"/>
        <v>0</v>
      </c>
      <c r="AX132" s="45"/>
      <c r="AY132" s="47" t="e">
        <f t="shared" si="59"/>
        <v>#DIV/0!</v>
      </c>
      <c r="AZ132" s="278"/>
      <c r="BA132" s="279"/>
      <c r="BB132" s="54"/>
      <c r="BC132" s="119"/>
      <c r="BD132" s="278">
        <f>AF132/2</f>
        <v>0</v>
      </c>
      <c r="BE132" s="566">
        <f>AG132/2</f>
        <v>0</v>
      </c>
      <c r="BF132" s="119"/>
      <c r="BG132" s="340"/>
      <c r="BH132" s="545"/>
      <c r="BI132" s="545">
        <f>AG132+AI132-2/3*AM132</f>
        <v>0</v>
      </c>
      <c r="BJ132" s="546"/>
      <c r="BK132" s="299"/>
      <c r="BL132" s="602"/>
      <c r="BM132" s="188"/>
    </row>
    <row r="133" spans="1:65" s="16" customFormat="1" x14ac:dyDescent="0.2">
      <c r="A133" s="649"/>
      <c r="B133" s="623"/>
      <c r="C133" s="148" t="s">
        <v>10</v>
      </c>
      <c r="D133" s="372"/>
      <c r="E133" s="177"/>
      <c r="F133" s="178"/>
      <c r="G133" s="178"/>
      <c r="H133" s="178"/>
      <c r="I133" s="178"/>
      <c r="J133" s="178"/>
      <c r="K133" s="178"/>
      <c r="L133" s="178"/>
      <c r="M133" s="176"/>
      <c r="N133" s="178"/>
      <c r="O133" s="178"/>
      <c r="P133" s="179">
        <f t="shared" ref="P133:P142" si="71">SUM(F133:O133)</f>
        <v>0</v>
      </c>
      <c r="Q133" s="177"/>
      <c r="R133" s="388">
        <f t="shared" si="67"/>
        <v>0</v>
      </c>
      <c r="S133" s="88">
        <f>Q133+Q134</f>
        <v>0</v>
      </c>
      <c r="T133" s="209"/>
      <c r="U133" s="89">
        <f>S133-T133</f>
        <v>0</v>
      </c>
      <c r="V133" s="454" t="e">
        <f t="shared" si="68"/>
        <v>#DIV/0!</v>
      </c>
      <c r="W133" s="455" t="e">
        <f t="shared" si="55"/>
        <v>#DIV/0!</v>
      </c>
      <c r="X133" s="455" t="e">
        <f t="shared" si="56"/>
        <v>#DIV/0!</v>
      </c>
      <c r="Y133" s="456" t="e">
        <f t="shared" si="57"/>
        <v>#DIV/0!</v>
      </c>
      <c r="Z133" s="259">
        <v>7.0000000000000007E-2</v>
      </c>
      <c r="AA133" s="66"/>
      <c r="AB133" s="219" t="e">
        <f t="shared" si="47"/>
        <v>#DIV/0!</v>
      </c>
      <c r="AC133" s="220" t="e">
        <f>V133-Y133 +0.07*(F133+0.8*(G133+M133+N133))</f>
        <v>#DIV/0!</v>
      </c>
      <c r="AD133" s="221" t="e">
        <f t="shared" si="69"/>
        <v>#DIV/0!</v>
      </c>
      <c r="AE133" s="498" t="e">
        <f>AA133*AB133*0.012</f>
        <v>#DIV/0!</v>
      </c>
      <c r="AF133" s="306"/>
      <c r="AG133" s="326"/>
      <c r="AH133" s="306"/>
      <c r="AI133" s="347"/>
      <c r="AJ133" s="502" t="e">
        <f t="shared" si="70"/>
        <v>#DIV/0!</v>
      </c>
      <c r="AK133" s="503" t="e">
        <f>AJ133/(12*AA133)*1000</f>
        <v>#DIV/0!</v>
      </c>
      <c r="AL133" s="504" t="e">
        <f t="shared" si="60"/>
        <v>#DIV/0!</v>
      </c>
      <c r="AM133" s="505">
        <f t="shared" si="61"/>
        <v>0</v>
      </c>
      <c r="AN133" s="506" t="e">
        <f>AF133+AH133-(AM133*AB133*0.012)</f>
        <v>#DIV/0!</v>
      </c>
      <c r="AO133" s="484" t="e">
        <f>AN133/(12*AM133)*1000</f>
        <v>#DIV/0!</v>
      </c>
      <c r="AP133" s="487" t="e">
        <f t="shared" si="62"/>
        <v>#DIV/0!</v>
      </c>
      <c r="AQ133" s="99"/>
      <c r="AR133" s="491" t="e">
        <f>AQ133/(12*AM133)*1000</f>
        <v>#DIV/0!</v>
      </c>
      <c r="AS133" s="484" t="e">
        <f t="shared" si="63"/>
        <v>#DIV/0!</v>
      </c>
      <c r="AT133" s="489" t="e">
        <f t="shared" si="64"/>
        <v>#DIV/0!</v>
      </c>
      <c r="AU133" s="490" t="e">
        <f t="shared" si="65"/>
        <v>#DIV/0!</v>
      </c>
      <c r="AV133" s="287">
        <f t="shared" si="58"/>
        <v>0</v>
      </c>
      <c r="AW133" s="34">
        <f t="shared" si="66"/>
        <v>0</v>
      </c>
      <c r="AX133" s="33"/>
      <c r="AY133" s="35" t="e">
        <f t="shared" si="59"/>
        <v>#DIV/0!</v>
      </c>
      <c r="AZ133" s="274"/>
      <c r="BA133" s="275"/>
      <c r="BB133" s="9" t="e">
        <f>(AV133+AV134+AH133+AH134-AZ133-2/3*AZ134)/((BA133*12+BA134*8))</f>
        <v>#DIV/0!</v>
      </c>
      <c r="BC133" s="119"/>
      <c r="BD133" s="274"/>
      <c r="BE133" s="564"/>
      <c r="BF133" s="119"/>
      <c r="BG133" s="341"/>
      <c r="BH133" s="414">
        <f>IF(AG133+AG134+AI133+AI134-AM133-2/3*AM134&lt;0,AG133+AG134+AI133+AI134-AM133-2/3*AM134,0)</f>
        <v>0</v>
      </c>
      <c r="BI133" s="414">
        <f>AG133+AI133-AM133</f>
        <v>0</v>
      </c>
      <c r="BJ133" s="547">
        <f>BI133+BI134</f>
        <v>0</v>
      </c>
      <c r="BK133" s="298">
        <f>IF(AV133+AV134+AH133+AH134-AZ133-2/3*AZ134&lt;0,AV133+AV134+AH133+AH134-AZ133-2/3*AZ134,0)</f>
        <v>0</v>
      </c>
      <c r="BL133" s="303"/>
      <c r="BM133" s="188"/>
    </row>
    <row r="134" spans="1:65" s="16" customFormat="1" ht="13.5" thickBot="1" x14ac:dyDescent="0.25">
      <c r="A134" s="649"/>
      <c r="B134" s="624"/>
      <c r="C134" s="147" t="s">
        <v>11</v>
      </c>
      <c r="D134" s="375"/>
      <c r="E134" s="182"/>
      <c r="F134" s="183"/>
      <c r="G134" s="183"/>
      <c r="H134" s="183"/>
      <c r="I134" s="183"/>
      <c r="J134" s="183"/>
      <c r="K134" s="183"/>
      <c r="L134" s="183"/>
      <c r="M134" s="181"/>
      <c r="N134" s="183"/>
      <c r="O134" s="183"/>
      <c r="P134" s="180">
        <f t="shared" si="71"/>
        <v>0</v>
      </c>
      <c r="Q134" s="182"/>
      <c r="R134" s="392">
        <f t="shared" si="67"/>
        <v>0</v>
      </c>
      <c r="S134" s="480" t="str">
        <f>IF(D133+D134=0,"",(H133+H134+I133+I134)/(12*(D133+D134))*1000)</f>
        <v/>
      </c>
      <c r="T134" s="207" t="s">
        <v>18</v>
      </c>
      <c r="U134" s="91" t="s">
        <v>18</v>
      </c>
      <c r="V134" s="448" t="e">
        <f t="shared" si="68"/>
        <v>#DIV/0!</v>
      </c>
      <c r="W134" s="449" t="e">
        <f t="shared" si="55"/>
        <v>#DIV/0!</v>
      </c>
      <c r="X134" s="449" t="e">
        <f t="shared" si="56"/>
        <v>#DIV/0!</v>
      </c>
      <c r="Y134" s="452" t="e">
        <f t="shared" si="57"/>
        <v>#DIV/0!</v>
      </c>
      <c r="Z134" s="402">
        <v>0.05</v>
      </c>
      <c r="AA134" s="67"/>
      <c r="AB134" s="222" t="e">
        <f t="shared" si="47"/>
        <v>#DIV/0!</v>
      </c>
      <c r="AC134" s="223" t="e">
        <f>V134-Y134+1400</f>
        <v>#DIV/0!</v>
      </c>
      <c r="AD134" s="224" t="e">
        <f t="shared" si="69"/>
        <v>#DIV/0!</v>
      </c>
      <c r="AE134" s="535" t="e">
        <f>AA134*AB134*0.008</f>
        <v>#DIV/0!</v>
      </c>
      <c r="AF134" s="307"/>
      <c r="AG134" s="316"/>
      <c r="AH134" s="307"/>
      <c r="AI134" s="348"/>
      <c r="AJ134" s="514" t="e">
        <f t="shared" si="70"/>
        <v>#DIV/0!</v>
      </c>
      <c r="AK134" s="515" t="e">
        <f>AJ134/(8*AA134)*1000</f>
        <v>#DIV/0!</v>
      </c>
      <c r="AL134" s="516" t="e">
        <f t="shared" si="60"/>
        <v>#DIV/0!</v>
      </c>
      <c r="AM134" s="501">
        <f t="shared" si="61"/>
        <v>0</v>
      </c>
      <c r="AN134" s="517" t="e">
        <f>AF134+AH134-(AM134*AB134*0.008)</f>
        <v>#DIV/0!</v>
      </c>
      <c r="AO134" s="518" t="e">
        <f>AN134/(8*AM134)*1000</f>
        <v>#DIV/0!</v>
      </c>
      <c r="AP134" s="519" t="e">
        <f t="shared" si="62"/>
        <v>#DIV/0!</v>
      </c>
      <c r="AQ134" s="109"/>
      <c r="AR134" s="526" t="e">
        <f>AQ134/(8*AM134)*1000</f>
        <v>#DIV/0!</v>
      </c>
      <c r="AS134" s="526" t="e">
        <f t="shared" si="63"/>
        <v>#DIV/0!</v>
      </c>
      <c r="AT134" s="528" t="e">
        <f t="shared" si="64"/>
        <v>#DIV/0!</v>
      </c>
      <c r="AU134" s="529" t="e">
        <f t="shared" si="65"/>
        <v>#DIV/0!</v>
      </c>
      <c r="AV134" s="288">
        <f t="shared" si="58"/>
        <v>0</v>
      </c>
      <c r="AW134" s="46">
        <f t="shared" si="66"/>
        <v>0</v>
      </c>
      <c r="AX134" s="45"/>
      <c r="AY134" s="47" t="e">
        <f t="shared" si="59"/>
        <v>#DIV/0!</v>
      </c>
      <c r="AZ134" s="278"/>
      <c r="BA134" s="279"/>
      <c r="BB134" s="54"/>
      <c r="BC134" s="119"/>
      <c r="BD134" s="278">
        <f>AF134/2</f>
        <v>0</v>
      </c>
      <c r="BE134" s="566">
        <f>AG134/2</f>
        <v>0</v>
      </c>
      <c r="BF134" s="119"/>
      <c r="BG134" s="342"/>
      <c r="BH134" s="545"/>
      <c r="BI134" s="545">
        <f>AG134+AI134-2/3*AM134</f>
        <v>0</v>
      </c>
      <c r="BJ134" s="546"/>
      <c r="BK134" s="299"/>
      <c r="BL134" s="602"/>
    </row>
    <row r="135" spans="1:65" s="16" customFormat="1" ht="15.75" customHeight="1" x14ac:dyDescent="0.2">
      <c r="A135" s="649"/>
      <c r="B135" s="625"/>
      <c r="C135" s="146" t="s">
        <v>10</v>
      </c>
      <c r="D135" s="372"/>
      <c r="E135" s="177"/>
      <c r="F135" s="178"/>
      <c r="G135" s="178"/>
      <c r="H135" s="178"/>
      <c r="I135" s="178"/>
      <c r="J135" s="178"/>
      <c r="K135" s="178"/>
      <c r="L135" s="178"/>
      <c r="M135" s="176"/>
      <c r="N135" s="178"/>
      <c r="O135" s="178"/>
      <c r="P135" s="179">
        <f t="shared" si="71"/>
        <v>0</v>
      </c>
      <c r="Q135" s="177"/>
      <c r="R135" s="388">
        <f t="shared" si="67"/>
        <v>0</v>
      </c>
      <c r="S135" s="88">
        <f>Q135+Q136</f>
        <v>0</v>
      </c>
      <c r="T135" s="209"/>
      <c r="U135" s="89">
        <f>S135-T135</f>
        <v>0</v>
      </c>
      <c r="V135" s="454" t="e">
        <f t="shared" si="68"/>
        <v>#DIV/0!</v>
      </c>
      <c r="W135" s="455" t="e">
        <f t="shared" si="55"/>
        <v>#DIV/0!</v>
      </c>
      <c r="X135" s="455" t="e">
        <f t="shared" si="56"/>
        <v>#DIV/0!</v>
      </c>
      <c r="Y135" s="456" t="e">
        <f t="shared" si="57"/>
        <v>#DIV/0!</v>
      </c>
      <c r="Z135" s="259">
        <v>7.0000000000000007E-2</v>
      </c>
      <c r="AA135" s="66"/>
      <c r="AB135" s="219" t="e">
        <f t="shared" si="47"/>
        <v>#DIV/0!</v>
      </c>
      <c r="AC135" s="220" t="e">
        <f>V135-Y135 +0.07*(F135+0.8*(G135+M135+N135))</f>
        <v>#DIV/0!</v>
      </c>
      <c r="AD135" s="221" t="e">
        <f t="shared" si="69"/>
        <v>#DIV/0!</v>
      </c>
      <c r="AE135" s="498" t="e">
        <f>AA135*AB135*0.012</f>
        <v>#DIV/0!</v>
      </c>
      <c r="AF135" s="306"/>
      <c r="AG135" s="327"/>
      <c r="AH135" s="306"/>
      <c r="AI135" s="347"/>
      <c r="AJ135" s="502" t="e">
        <f t="shared" si="70"/>
        <v>#DIV/0!</v>
      </c>
      <c r="AK135" s="503" t="e">
        <f>AJ135/(12*AA135)*1000</f>
        <v>#DIV/0!</v>
      </c>
      <c r="AL135" s="504" t="e">
        <f t="shared" si="60"/>
        <v>#DIV/0!</v>
      </c>
      <c r="AM135" s="505">
        <f t="shared" si="61"/>
        <v>0</v>
      </c>
      <c r="AN135" s="506" t="e">
        <f>AF135+AH135-(AM135*AB135*0.012)</f>
        <v>#DIV/0!</v>
      </c>
      <c r="AO135" s="484" t="e">
        <f>AN135/(12*AM135)*1000</f>
        <v>#DIV/0!</v>
      </c>
      <c r="AP135" s="487" t="e">
        <f t="shared" si="62"/>
        <v>#DIV/0!</v>
      </c>
      <c r="AQ135" s="99"/>
      <c r="AR135" s="491" t="e">
        <f>AQ135/(12*AM135)*1000</f>
        <v>#DIV/0!</v>
      </c>
      <c r="AS135" s="484" t="e">
        <f t="shared" si="63"/>
        <v>#DIV/0!</v>
      </c>
      <c r="AT135" s="489" t="e">
        <f t="shared" si="64"/>
        <v>#DIV/0!</v>
      </c>
      <c r="AU135" s="490" t="e">
        <f t="shared" si="65"/>
        <v>#DIV/0!</v>
      </c>
      <c r="AV135" s="287">
        <f t="shared" si="58"/>
        <v>0</v>
      </c>
      <c r="AW135" s="34">
        <f t="shared" si="66"/>
        <v>0</v>
      </c>
      <c r="AX135" s="33"/>
      <c r="AY135" s="35" t="e">
        <f t="shared" si="59"/>
        <v>#DIV/0!</v>
      </c>
      <c r="AZ135" s="274"/>
      <c r="BA135" s="275"/>
      <c r="BB135" s="9" t="e">
        <f>(AV135+AV136+AH135+AH136-AZ135-2/3*AZ136)/((BA135*12+BA136*8))</f>
        <v>#DIV/0!</v>
      </c>
      <c r="BC135" s="119"/>
      <c r="BD135" s="274"/>
      <c r="BE135" s="564"/>
      <c r="BF135" s="119"/>
      <c r="BG135" s="343"/>
      <c r="BH135" s="414">
        <f>IF(AG135+AG136+AI135+AI136-AM135-2/3*AM136&lt;0,AG135+AG136+AI135+AI136-AM135-2/3*AM136,0)</f>
        <v>0</v>
      </c>
      <c r="BI135" s="414">
        <f>AG135+AI135-AM135</f>
        <v>0</v>
      </c>
      <c r="BJ135" s="547">
        <f>BI135+BI136</f>
        <v>0</v>
      </c>
      <c r="BK135" s="298">
        <f>IF(AV135+AV136+AH135+AH136-AZ135-2/3*AZ136&lt;0,AV135+AV136+AH135+AH136-AZ135-2/3*AZ136,0)</f>
        <v>0</v>
      </c>
      <c r="BL135" s="303"/>
    </row>
    <row r="136" spans="1:65" s="16" customFormat="1" ht="13.5" thickBot="1" x14ac:dyDescent="0.25">
      <c r="A136" s="649"/>
      <c r="B136" s="625"/>
      <c r="C136" s="149" t="s">
        <v>11</v>
      </c>
      <c r="D136" s="375"/>
      <c r="E136" s="182"/>
      <c r="F136" s="183"/>
      <c r="G136" s="183"/>
      <c r="H136" s="183"/>
      <c r="I136" s="183"/>
      <c r="J136" s="183"/>
      <c r="K136" s="183"/>
      <c r="L136" s="183"/>
      <c r="M136" s="181"/>
      <c r="N136" s="183"/>
      <c r="O136" s="183"/>
      <c r="P136" s="180">
        <f t="shared" si="71"/>
        <v>0</v>
      </c>
      <c r="Q136" s="182"/>
      <c r="R136" s="392">
        <f t="shared" si="67"/>
        <v>0</v>
      </c>
      <c r="S136" s="480" t="str">
        <f>IF(D135+D136=0,"",(H135+H136+I135+I136)/(12*(D135+D136))*1000)</f>
        <v/>
      </c>
      <c r="T136" s="207" t="s">
        <v>18</v>
      </c>
      <c r="U136" s="91" t="s">
        <v>18</v>
      </c>
      <c r="V136" s="448" t="e">
        <f t="shared" si="68"/>
        <v>#DIV/0!</v>
      </c>
      <c r="W136" s="449" t="e">
        <f t="shared" si="55"/>
        <v>#DIV/0!</v>
      </c>
      <c r="X136" s="449" t="e">
        <f t="shared" si="56"/>
        <v>#DIV/0!</v>
      </c>
      <c r="Y136" s="452" t="e">
        <f t="shared" si="57"/>
        <v>#DIV/0!</v>
      </c>
      <c r="Z136" s="402">
        <v>0.05</v>
      </c>
      <c r="AA136" s="67"/>
      <c r="AB136" s="222" t="e">
        <f t="shared" si="47"/>
        <v>#DIV/0!</v>
      </c>
      <c r="AC136" s="223" t="e">
        <f>V136-Y136+1400</f>
        <v>#DIV/0!</v>
      </c>
      <c r="AD136" s="224" t="e">
        <f t="shared" si="69"/>
        <v>#DIV/0!</v>
      </c>
      <c r="AE136" s="535" t="e">
        <f>AA136*AB136*0.008</f>
        <v>#DIV/0!</v>
      </c>
      <c r="AF136" s="307"/>
      <c r="AG136" s="316"/>
      <c r="AH136" s="307"/>
      <c r="AI136" s="348"/>
      <c r="AJ136" s="514" t="e">
        <f t="shared" si="70"/>
        <v>#DIV/0!</v>
      </c>
      <c r="AK136" s="515" t="e">
        <f>AJ136/(8*AA136)*1000</f>
        <v>#DIV/0!</v>
      </c>
      <c r="AL136" s="516" t="e">
        <f t="shared" si="60"/>
        <v>#DIV/0!</v>
      </c>
      <c r="AM136" s="501">
        <f t="shared" si="61"/>
        <v>0</v>
      </c>
      <c r="AN136" s="517" t="e">
        <f>AF136+AH136-(AM136*AB136*0.008)</f>
        <v>#DIV/0!</v>
      </c>
      <c r="AO136" s="518" t="e">
        <f>AN136/(8*AM136)*1000</f>
        <v>#DIV/0!</v>
      </c>
      <c r="AP136" s="519" t="e">
        <f t="shared" si="62"/>
        <v>#DIV/0!</v>
      </c>
      <c r="AQ136" s="109"/>
      <c r="AR136" s="526" t="e">
        <f>AQ136/(8*AM136)*1000</f>
        <v>#DIV/0!</v>
      </c>
      <c r="AS136" s="526" t="e">
        <f t="shared" si="63"/>
        <v>#DIV/0!</v>
      </c>
      <c r="AT136" s="528" t="e">
        <f t="shared" si="64"/>
        <v>#DIV/0!</v>
      </c>
      <c r="AU136" s="529" t="e">
        <f t="shared" si="65"/>
        <v>#DIV/0!</v>
      </c>
      <c r="AV136" s="288">
        <f t="shared" si="58"/>
        <v>0</v>
      </c>
      <c r="AW136" s="46">
        <f t="shared" si="66"/>
        <v>0</v>
      </c>
      <c r="AX136" s="45"/>
      <c r="AY136" s="47" t="e">
        <f t="shared" si="59"/>
        <v>#DIV/0!</v>
      </c>
      <c r="AZ136" s="278"/>
      <c r="BA136" s="279"/>
      <c r="BB136" s="54"/>
      <c r="BC136" s="119"/>
      <c r="BD136" s="278">
        <f>AF136/2</f>
        <v>0</v>
      </c>
      <c r="BE136" s="566">
        <f>AG136/2</f>
        <v>0</v>
      </c>
      <c r="BF136" s="119"/>
      <c r="BG136" s="342"/>
      <c r="BH136" s="545"/>
      <c r="BI136" s="545">
        <f>AG136+AI136-2/3*AM136</f>
        <v>0</v>
      </c>
      <c r="BJ136" s="546"/>
      <c r="BK136" s="299"/>
      <c r="BL136" s="602"/>
    </row>
    <row r="137" spans="1:65" s="16" customFormat="1" x14ac:dyDescent="0.2">
      <c r="A137" s="649"/>
      <c r="B137" s="623"/>
      <c r="C137" s="148" t="s">
        <v>10</v>
      </c>
      <c r="D137" s="372"/>
      <c r="E137" s="177"/>
      <c r="F137" s="178"/>
      <c r="G137" s="178"/>
      <c r="H137" s="178"/>
      <c r="I137" s="178"/>
      <c r="J137" s="178"/>
      <c r="K137" s="178"/>
      <c r="L137" s="178"/>
      <c r="M137" s="176"/>
      <c r="N137" s="178"/>
      <c r="O137" s="178"/>
      <c r="P137" s="179">
        <f t="shared" si="71"/>
        <v>0</v>
      </c>
      <c r="Q137" s="177"/>
      <c r="R137" s="388">
        <f t="shared" si="67"/>
        <v>0</v>
      </c>
      <c r="S137" s="88">
        <f>Q137+Q138</f>
        <v>0</v>
      </c>
      <c r="T137" s="209"/>
      <c r="U137" s="89">
        <f>S137-T137</f>
        <v>0</v>
      </c>
      <c r="V137" s="454" t="e">
        <f t="shared" si="68"/>
        <v>#DIV/0!</v>
      </c>
      <c r="W137" s="455" t="e">
        <f t="shared" si="55"/>
        <v>#DIV/0!</v>
      </c>
      <c r="X137" s="455" t="e">
        <f t="shared" si="56"/>
        <v>#DIV/0!</v>
      </c>
      <c r="Y137" s="456" t="e">
        <f t="shared" si="57"/>
        <v>#DIV/0!</v>
      </c>
      <c r="Z137" s="259">
        <v>7.0000000000000007E-2</v>
      </c>
      <c r="AA137" s="66"/>
      <c r="AB137" s="219" t="e">
        <f t="shared" si="47"/>
        <v>#DIV/0!</v>
      </c>
      <c r="AC137" s="220" t="e">
        <f>V137-Y137 +0.07*(F137+0.8*(G137+M137+N137))</f>
        <v>#DIV/0!</v>
      </c>
      <c r="AD137" s="221" t="e">
        <f t="shared" si="69"/>
        <v>#DIV/0!</v>
      </c>
      <c r="AE137" s="498" t="e">
        <f>AA137*AB137*0.012</f>
        <v>#DIV/0!</v>
      </c>
      <c r="AF137" s="306"/>
      <c r="AG137" s="327"/>
      <c r="AH137" s="306"/>
      <c r="AI137" s="347"/>
      <c r="AJ137" s="502" t="e">
        <f t="shared" si="70"/>
        <v>#DIV/0!</v>
      </c>
      <c r="AK137" s="503" t="e">
        <f>AJ137/(12*AA137)*1000</f>
        <v>#DIV/0!</v>
      </c>
      <c r="AL137" s="504" t="e">
        <f t="shared" si="60"/>
        <v>#DIV/0!</v>
      </c>
      <c r="AM137" s="505">
        <f t="shared" si="61"/>
        <v>0</v>
      </c>
      <c r="AN137" s="506" t="e">
        <f>AF137+AH137-(AM137*AB137*0.012)</f>
        <v>#DIV/0!</v>
      </c>
      <c r="AO137" s="484" t="e">
        <f>AN137/(12*AM137)*1000</f>
        <v>#DIV/0!</v>
      </c>
      <c r="AP137" s="487" t="e">
        <f t="shared" si="62"/>
        <v>#DIV/0!</v>
      </c>
      <c r="AQ137" s="99"/>
      <c r="AR137" s="491" t="e">
        <f>AQ137/(12*AM137)*1000</f>
        <v>#DIV/0!</v>
      </c>
      <c r="AS137" s="484" t="e">
        <f t="shared" si="63"/>
        <v>#DIV/0!</v>
      </c>
      <c r="AT137" s="489" t="e">
        <f t="shared" si="64"/>
        <v>#DIV/0!</v>
      </c>
      <c r="AU137" s="490" t="e">
        <f t="shared" si="65"/>
        <v>#DIV/0!</v>
      </c>
      <c r="AV137" s="287">
        <f t="shared" si="58"/>
        <v>0</v>
      </c>
      <c r="AW137" s="31">
        <f t="shared" si="66"/>
        <v>0</v>
      </c>
      <c r="AX137" s="30"/>
      <c r="AY137" s="32" t="e">
        <f t="shared" si="59"/>
        <v>#DIV/0!</v>
      </c>
      <c r="AZ137" s="280"/>
      <c r="BA137" s="281"/>
      <c r="BB137" s="9" t="e">
        <f>(AV137+AV138+AH137+AH138-AZ137-2/3*AZ138)/((BA137*12+BA138*8))</f>
        <v>#DIV/0!</v>
      </c>
      <c r="BC137" s="119"/>
      <c r="BD137" s="280"/>
      <c r="BE137" s="567"/>
      <c r="BF137" s="119"/>
      <c r="BG137" s="343"/>
      <c r="BH137" s="414">
        <f>IF(AG137+AG138+AI137+AI138-AM137-2/3*AM138&lt;0,AG137+AG138+AI137+AI138-AM137-2/3*AM138,0)</f>
        <v>0</v>
      </c>
      <c r="BI137" s="414">
        <f>AG137+AI137-AM137</f>
        <v>0</v>
      </c>
      <c r="BJ137" s="547">
        <f>BI137+BI138</f>
        <v>0</v>
      </c>
      <c r="BK137" s="298">
        <f>IF(AV137+AV138+AH137+AH138-AZ137-2/3*AZ138&lt;0,AV137+AV138+AH137+AH138-AZ137-2/3*AZ138,0)</f>
        <v>0</v>
      </c>
      <c r="BL137" s="303"/>
    </row>
    <row r="138" spans="1:65" s="16" customFormat="1" ht="13.5" thickBot="1" x14ac:dyDescent="0.25">
      <c r="A138" s="649"/>
      <c r="B138" s="624"/>
      <c r="C138" s="147" t="s">
        <v>11</v>
      </c>
      <c r="D138" s="375"/>
      <c r="E138" s="182"/>
      <c r="F138" s="183"/>
      <c r="G138" s="183"/>
      <c r="H138" s="183"/>
      <c r="I138" s="183"/>
      <c r="J138" s="183"/>
      <c r="K138" s="183"/>
      <c r="L138" s="183"/>
      <c r="M138" s="181"/>
      <c r="N138" s="183"/>
      <c r="O138" s="183"/>
      <c r="P138" s="180">
        <f t="shared" si="71"/>
        <v>0</v>
      </c>
      <c r="Q138" s="182"/>
      <c r="R138" s="392">
        <f t="shared" si="67"/>
        <v>0</v>
      </c>
      <c r="S138" s="480" t="str">
        <f>IF(D137+D138=0,"",(H137+H138+I137+I138)/(12*(D137+D138))*1000)</f>
        <v/>
      </c>
      <c r="T138" s="207" t="s">
        <v>18</v>
      </c>
      <c r="U138" s="91" t="s">
        <v>18</v>
      </c>
      <c r="V138" s="448" t="e">
        <f t="shared" si="68"/>
        <v>#DIV/0!</v>
      </c>
      <c r="W138" s="449" t="e">
        <f t="shared" si="55"/>
        <v>#DIV/0!</v>
      </c>
      <c r="X138" s="449" t="e">
        <f t="shared" si="56"/>
        <v>#DIV/0!</v>
      </c>
      <c r="Y138" s="452" t="e">
        <f t="shared" si="57"/>
        <v>#DIV/0!</v>
      </c>
      <c r="Z138" s="402">
        <v>0.05</v>
      </c>
      <c r="AA138" s="67"/>
      <c r="AB138" s="222" t="e">
        <f t="shared" ref="AB138:AB142" si="72">V138*(1+Z138)</f>
        <v>#DIV/0!</v>
      </c>
      <c r="AC138" s="223" t="e">
        <f>V138-Y138+1400</f>
        <v>#DIV/0!</v>
      </c>
      <c r="AD138" s="224" t="e">
        <f t="shared" si="69"/>
        <v>#DIV/0!</v>
      </c>
      <c r="AE138" s="535" t="e">
        <f>AA138*AB138*0.008</f>
        <v>#DIV/0!</v>
      </c>
      <c r="AF138" s="307"/>
      <c r="AG138" s="315"/>
      <c r="AH138" s="307"/>
      <c r="AI138" s="348"/>
      <c r="AJ138" s="514" t="e">
        <f t="shared" si="70"/>
        <v>#DIV/0!</v>
      </c>
      <c r="AK138" s="515" t="e">
        <f>AJ138/(8*AA138)*1000</f>
        <v>#DIV/0!</v>
      </c>
      <c r="AL138" s="516" t="e">
        <f t="shared" si="60"/>
        <v>#DIV/0!</v>
      </c>
      <c r="AM138" s="501">
        <f t="shared" si="61"/>
        <v>0</v>
      </c>
      <c r="AN138" s="517" t="e">
        <f>AF138+AH138-(AM138*AB138*0.008)</f>
        <v>#DIV/0!</v>
      </c>
      <c r="AO138" s="518" t="e">
        <f>AN138/(8*AM138)*1000</f>
        <v>#DIV/0!</v>
      </c>
      <c r="AP138" s="519" t="e">
        <f t="shared" si="62"/>
        <v>#DIV/0!</v>
      </c>
      <c r="AQ138" s="109"/>
      <c r="AR138" s="526" t="e">
        <f>AQ138/(8*AM138)*1000</f>
        <v>#DIV/0!</v>
      </c>
      <c r="AS138" s="526" t="e">
        <f t="shared" si="63"/>
        <v>#DIV/0!</v>
      </c>
      <c r="AT138" s="528" t="e">
        <f t="shared" si="64"/>
        <v>#DIV/0!</v>
      </c>
      <c r="AU138" s="529" t="e">
        <f t="shared" si="65"/>
        <v>#DIV/0!</v>
      </c>
      <c r="AV138" s="288">
        <f t="shared" si="58"/>
        <v>0</v>
      </c>
      <c r="AW138" s="43">
        <f t="shared" si="66"/>
        <v>0</v>
      </c>
      <c r="AX138" s="42"/>
      <c r="AY138" s="44" t="e">
        <f t="shared" si="59"/>
        <v>#DIV/0!</v>
      </c>
      <c r="AZ138" s="272"/>
      <c r="BA138" s="273"/>
      <c r="BB138" s="54"/>
      <c r="BC138" s="119"/>
      <c r="BD138" s="272">
        <f>AF138/2</f>
        <v>0</v>
      </c>
      <c r="BE138" s="563">
        <f>AG138/2</f>
        <v>0</v>
      </c>
      <c r="BF138" s="119"/>
      <c r="BG138" s="340"/>
      <c r="BH138" s="545"/>
      <c r="BI138" s="545">
        <f>AG138+AI138-2/3*AM138</f>
        <v>0</v>
      </c>
      <c r="BJ138" s="546"/>
      <c r="BK138" s="299"/>
      <c r="BL138" s="602"/>
    </row>
    <row r="139" spans="1:65" s="16" customFormat="1" x14ac:dyDescent="0.2">
      <c r="A139" s="649"/>
      <c r="B139" s="623"/>
      <c r="C139" s="148" t="s">
        <v>10</v>
      </c>
      <c r="D139" s="374"/>
      <c r="E139" s="172"/>
      <c r="F139" s="173"/>
      <c r="G139" s="173"/>
      <c r="H139" s="173"/>
      <c r="I139" s="173"/>
      <c r="J139" s="173"/>
      <c r="K139" s="173"/>
      <c r="L139" s="173"/>
      <c r="M139" s="127"/>
      <c r="N139" s="173"/>
      <c r="O139" s="173"/>
      <c r="P139" s="174">
        <f t="shared" si="71"/>
        <v>0</v>
      </c>
      <c r="Q139" s="172"/>
      <c r="R139" s="390">
        <f t="shared" si="67"/>
        <v>0</v>
      </c>
      <c r="S139" s="107">
        <f>Q139+Q140</f>
        <v>0</v>
      </c>
      <c r="T139" s="209"/>
      <c r="U139" s="90">
        <f>S139-T139</f>
        <v>0</v>
      </c>
      <c r="V139" s="450" t="e">
        <f t="shared" si="68"/>
        <v>#DIV/0!</v>
      </c>
      <c r="W139" s="451" t="e">
        <f t="shared" si="55"/>
        <v>#DIV/0!</v>
      </c>
      <c r="X139" s="451" t="e">
        <f t="shared" si="56"/>
        <v>#DIV/0!</v>
      </c>
      <c r="Y139" s="453" t="e">
        <f t="shared" si="57"/>
        <v>#DIV/0!</v>
      </c>
      <c r="Z139" s="259">
        <v>7.0000000000000007E-2</v>
      </c>
      <c r="AA139" s="66"/>
      <c r="AB139" s="219" t="e">
        <f t="shared" si="72"/>
        <v>#DIV/0!</v>
      </c>
      <c r="AC139" s="220" t="e">
        <f>V139-Y139 +0.07*(F139+0.8*(G139+M139+N139))</f>
        <v>#DIV/0!</v>
      </c>
      <c r="AD139" s="221" t="e">
        <f t="shared" si="69"/>
        <v>#DIV/0!</v>
      </c>
      <c r="AE139" s="498" t="e">
        <f>AA139*AB139*0.012</f>
        <v>#DIV/0!</v>
      </c>
      <c r="AF139" s="306"/>
      <c r="AG139" s="327"/>
      <c r="AH139" s="306"/>
      <c r="AI139" s="347"/>
      <c r="AJ139" s="502" t="e">
        <f t="shared" si="70"/>
        <v>#DIV/0!</v>
      </c>
      <c r="AK139" s="503" t="e">
        <f>AJ139/(12*AA139)*1000</f>
        <v>#DIV/0!</v>
      </c>
      <c r="AL139" s="504" t="e">
        <f t="shared" si="60"/>
        <v>#DIV/0!</v>
      </c>
      <c r="AM139" s="505">
        <f t="shared" si="61"/>
        <v>0</v>
      </c>
      <c r="AN139" s="506" t="e">
        <f>AF139+AH139-(AM139*AB139*0.012)</f>
        <v>#DIV/0!</v>
      </c>
      <c r="AO139" s="484" t="e">
        <f>AN139/(12*AM139)*1000</f>
        <v>#DIV/0!</v>
      </c>
      <c r="AP139" s="487" t="e">
        <f t="shared" si="62"/>
        <v>#DIV/0!</v>
      </c>
      <c r="AQ139" s="99"/>
      <c r="AR139" s="491" t="e">
        <f>AQ139/(12*AM139)*1000</f>
        <v>#DIV/0!</v>
      </c>
      <c r="AS139" s="484" t="e">
        <f t="shared" si="63"/>
        <v>#DIV/0!</v>
      </c>
      <c r="AT139" s="489" t="e">
        <f t="shared" si="64"/>
        <v>#DIV/0!</v>
      </c>
      <c r="AU139" s="490" t="e">
        <f t="shared" si="65"/>
        <v>#DIV/0!</v>
      </c>
      <c r="AV139" s="287">
        <f t="shared" si="58"/>
        <v>0</v>
      </c>
      <c r="AW139" s="34">
        <f t="shared" si="66"/>
        <v>0</v>
      </c>
      <c r="AX139" s="33"/>
      <c r="AY139" s="35" t="e">
        <f t="shared" si="59"/>
        <v>#DIV/0!</v>
      </c>
      <c r="AZ139" s="274"/>
      <c r="BA139" s="275"/>
      <c r="BB139" s="9" t="e">
        <f>(AV139+AV140+AH139+AH140-AZ139-2/3*AZ140)/((BA139*12+BA140*8))</f>
        <v>#DIV/0!</v>
      </c>
      <c r="BC139" s="119"/>
      <c r="BD139" s="274"/>
      <c r="BE139" s="564"/>
      <c r="BF139" s="119"/>
      <c r="BG139" s="343"/>
      <c r="BH139" s="414">
        <f>IF(AG139+AG140+AI139+AI140-AM139-2/3*AM140&lt;0,AG139+AG140+AI139+AI140-AM139-2/3*AM140,0)</f>
        <v>0</v>
      </c>
      <c r="BI139" s="414">
        <f>AG139+AI139-AM139</f>
        <v>0</v>
      </c>
      <c r="BJ139" s="547">
        <f>BI139+BI140</f>
        <v>0</v>
      </c>
      <c r="BK139" s="298">
        <f>IF(AV139+AV140+AH139+AH140-AZ139-2/3*AZ140&lt;0,AV139+AV140+AH139+AH140-AZ139-2/3*AZ140,0)</f>
        <v>0</v>
      </c>
      <c r="BL139" s="303"/>
    </row>
    <row r="140" spans="1:65" s="16" customFormat="1" ht="13.5" thickBot="1" x14ac:dyDescent="0.25">
      <c r="A140" s="649"/>
      <c r="B140" s="624"/>
      <c r="C140" s="147" t="s">
        <v>11</v>
      </c>
      <c r="D140" s="371"/>
      <c r="E140" s="166"/>
      <c r="F140" s="167"/>
      <c r="G140" s="167"/>
      <c r="H140" s="167"/>
      <c r="I140" s="167"/>
      <c r="J140" s="167"/>
      <c r="K140" s="167"/>
      <c r="L140" s="167"/>
      <c r="M140" s="399"/>
      <c r="N140" s="167"/>
      <c r="O140" s="167"/>
      <c r="P140" s="175">
        <f t="shared" si="71"/>
        <v>0</v>
      </c>
      <c r="Q140" s="166"/>
      <c r="R140" s="391">
        <f t="shared" si="67"/>
        <v>0</v>
      </c>
      <c r="S140" s="480" t="str">
        <f>IF(D139+D140=0,"",(H139+H140+I139+I140)/(12*(D139+D140))*1000)</f>
        <v/>
      </c>
      <c r="T140" s="207" t="s">
        <v>18</v>
      </c>
      <c r="U140" s="91" t="s">
        <v>18</v>
      </c>
      <c r="V140" s="457" t="e">
        <f t="shared" si="68"/>
        <v>#DIV/0!</v>
      </c>
      <c r="W140" s="458" t="e">
        <f t="shared" si="55"/>
        <v>#DIV/0!</v>
      </c>
      <c r="X140" s="458" t="e">
        <f t="shared" si="56"/>
        <v>#DIV/0!</v>
      </c>
      <c r="Y140" s="459" t="e">
        <f t="shared" si="57"/>
        <v>#DIV/0!</v>
      </c>
      <c r="Z140" s="402">
        <v>0.05</v>
      </c>
      <c r="AA140" s="67"/>
      <c r="AB140" s="222" t="e">
        <f t="shared" si="72"/>
        <v>#DIV/0!</v>
      </c>
      <c r="AC140" s="223" t="e">
        <f>V140-Y140+1400</f>
        <v>#DIV/0!</v>
      </c>
      <c r="AD140" s="224" t="e">
        <f t="shared" si="69"/>
        <v>#DIV/0!</v>
      </c>
      <c r="AE140" s="535" t="e">
        <f>AA140*AB140*0.008</f>
        <v>#DIV/0!</v>
      </c>
      <c r="AF140" s="307"/>
      <c r="AG140" s="315"/>
      <c r="AH140" s="307"/>
      <c r="AI140" s="348"/>
      <c r="AJ140" s="514" t="e">
        <f t="shared" si="70"/>
        <v>#DIV/0!</v>
      </c>
      <c r="AK140" s="515" t="e">
        <f>AJ140/(8*AA140)*1000</f>
        <v>#DIV/0!</v>
      </c>
      <c r="AL140" s="516" t="e">
        <f t="shared" si="60"/>
        <v>#DIV/0!</v>
      </c>
      <c r="AM140" s="501">
        <f t="shared" si="61"/>
        <v>0</v>
      </c>
      <c r="AN140" s="517" t="e">
        <f>AF140+AH140-(AM140*AB140*0.008)</f>
        <v>#DIV/0!</v>
      </c>
      <c r="AO140" s="518" t="e">
        <f>AN140/(8*AM140)*1000</f>
        <v>#DIV/0!</v>
      </c>
      <c r="AP140" s="519" t="e">
        <f t="shared" si="62"/>
        <v>#DIV/0!</v>
      </c>
      <c r="AQ140" s="109"/>
      <c r="AR140" s="526" t="e">
        <f>AQ140/(8*AM140)*1000</f>
        <v>#DIV/0!</v>
      </c>
      <c r="AS140" s="526" t="e">
        <f t="shared" si="63"/>
        <v>#DIV/0!</v>
      </c>
      <c r="AT140" s="528" t="e">
        <f t="shared" si="64"/>
        <v>#DIV/0!</v>
      </c>
      <c r="AU140" s="529" t="e">
        <f t="shared" si="65"/>
        <v>#DIV/0!</v>
      </c>
      <c r="AV140" s="288">
        <f t="shared" si="58"/>
        <v>0</v>
      </c>
      <c r="AW140" s="43">
        <f t="shared" si="66"/>
        <v>0</v>
      </c>
      <c r="AX140" s="42"/>
      <c r="AY140" s="44" t="e">
        <f t="shared" si="59"/>
        <v>#DIV/0!</v>
      </c>
      <c r="AZ140" s="272"/>
      <c r="BA140" s="273"/>
      <c r="BB140" s="54"/>
      <c r="BC140" s="119"/>
      <c r="BD140" s="272">
        <f>AF140/2</f>
        <v>0</v>
      </c>
      <c r="BE140" s="563">
        <f>AG140/2</f>
        <v>0</v>
      </c>
      <c r="BF140" s="119"/>
      <c r="BG140" s="340"/>
      <c r="BH140" s="545"/>
      <c r="BI140" s="545">
        <f>AG140+AI140-2/3*AM140</f>
        <v>0</v>
      </c>
      <c r="BJ140" s="546"/>
      <c r="BK140" s="299"/>
      <c r="BL140" s="602"/>
    </row>
    <row r="141" spans="1:65" s="16" customFormat="1" x14ac:dyDescent="0.2">
      <c r="A141" s="649"/>
      <c r="B141" s="621"/>
      <c r="C141" s="148" t="s">
        <v>10</v>
      </c>
      <c r="D141" s="372"/>
      <c r="E141" s="177"/>
      <c r="F141" s="178"/>
      <c r="G141" s="178"/>
      <c r="H141" s="178"/>
      <c r="I141" s="178"/>
      <c r="J141" s="178"/>
      <c r="K141" s="178"/>
      <c r="L141" s="178"/>
      <c r="M141" s="176"/>
      <c r="N141" s="178"/>
      <c r="O141" s="178"/>
      <c r="P141" s="179">
        <f t="shared" si="71"/>
        <v>0</v>
      </c>
      <c r="Q141" s="177"/>
      <c r="R141" s="388">
        <f t="shared" si="67"/>
        <v>0</v>
      </c>
      <c r="S141" s="88">
        <f>Q141+Q142</f>
        <v>0</v>
      </c>
      <c r="T141" s="214"/>
      <c r="U141" s="89">
        <f>S141-T141</f>
        <v>0</v>
      </c>
      <c r="V141" s="454" t="e">
        <f t="shared" si="68"/>
        <v>#DIV/0!</v>
      </c>
      <c r="W141" s="455" t="e">
        <f t="shared" si="55"/>
        <v>#DIV/0!</v>
      </c>
      <c r="X141" s="455" t="e">
        <f t="shared" si="56"/>
        <v>#DIV/0!</v>
      </c>
      <c r="Y141" s="456" t="e">
        <f t="shared" si="57"/>
        <v>#DIV/0!</v>
      </c>
      <c r="Z141" s="259">
        <v>7.0000000000000007E-2</v>
      </c>
      <c r="AA141" s="66"/>
      <c r="AB141" s="219" t="e">
        <f t="shared" si="72"/>
        <v>#DIV/0!</v>
      </c>
      <c r="AC141" s="220" t="e">
        <f>V141-Y141 +0.07*(F141+0.8*(G141+M141+N141))</f>
        <v>#DIV/0!</v>
      </c>
      <c r="AD141" s="221" t="e">
        <f t="shared" si="69"/>
        <v>#DIV/0!</v>
      </c>
      <c r="AE141" s="498" t="e">
        <f>AA141*AB141*0.012</f>
        <v>#DIV/0!</v>
      </c>
      <c r="AF141" s="306"/>
      <c r="AG141" s="327"/>
      <c r="AH141" s="306"/>
      <c r="AI141" s="347"/>
      <c r="AJ141" s="502" t="e">
        <f t="shared" si="70"/>
        <v>#DIV/0!</v>
      </c>
      <c r="AK141" s="503" t="e">
        <f>AJ141/(12*AA141)*1000</f>
        <v>#DIV/0!</v>
      </c>
      <c r="AL141" s="504" t="e">
        <f t="shared" si="60"/>
        <v>#DIV/0!</v>
      </c>
      <c r="AM141" s="505">
        <f t="shared" si="61"/>
        <v>0</v>
      </c>
      <c r="AN141" s="506" t="e">
        <f>AF141+AH141-(AM141*AB141*0.012)</f>
        <v>#DIV/0!</v>
      </c>
      <c r="AO141" s="484" t="e">
        <f>AN141/(12*AM141)*1000</f>
        <v>#DIV/0!</v>
      </c>
      <c r="AP141" s="487" t="e">
        <f t="shared" si="62"/>
        <v>#DIV/0!</v>
      </c>
      <c r="AQ141" s="99"/>
      <c r="AR141" s="491" t="e">
        <f>AQ141/(12*AM141)*1000</f>
        <v>#DIV/0!</v>
      </c>
      <c r="AS141" s="484" t="e">
        <f t="shared" si="63"/>
        <v>#DIV/0!</v>
      </c>
      <c r="AT141" s="489" t="e">
        <f t="shared" si="64"/>
        <v>#DIV/0!</v>
      </c>
      <c r="AU141" s="490" t="e">
        <f t="shared" si="65"/>
        <v>#DIV/0!</v>
      </c>
      <c r="AV141" s="287">
        <f t="shared" si="58"/>
        <v>0</v>
      </c>
      <c r="AW141" s="34">
        <f t="shared" si="66"/>
        <v>0</v>
      </c>
      <c r="AX141" s="33"/>
      <c r="AY141" s="35" t="e">
        <f t="shared" si="59"/>
        <v>#DIV/0!</v>
      </c>
      <c r="AZ141" s="274"/>
      <c r="BA141" s="275"/>
      <c r="BB141" s="9" t="e">
        <f>(AV141+AV142+AH141+AH142-AZ141-2/3*AZ142)/((BA141*12+BA142*8))</f>
        <v>#DIV/0!</v>
      </c>
      <c r="BC141" s="119"/>
      <c r="BD141" s="274"/>
      <c r="BE141" s="564"/>
      <c r="BF141" s="119"/>
      <c r="BG141" s="343"/>
      <c r="BH141" s="414">
        <f>IF(AG141+AG142+AI141+AI142-AM141-2/3*AM142&lt;0,AG141+AG142+AI141+AI142-AM141-2/3*AM142,0)</f>
        <v>0</v>
      </c>
      <c r="BI141" s="414">
        <f>AG141+AI141-AM141</f>
        <v>0</v>
      </c>
      <c r="BJ141" s="547">
        <f>BI141+BI142</f>
        <v>0</v>
      </c>
      <c r="BK141" s="298">
        <f>IF(AV141+AV142+AH141+AH142-AZ141-2/3*AZ142&lt;0,AV141+AV142+AH141+AH142-AZ141-2/3*AZ142,0)</f>
        <v>0</v>
      </c>
      <c r="BL141" s="303"/>
    </row>
    <row r="142" spans="1:65" s="16" customFormat="1" ht="15.6" customHeight="1" thickBot="1" x14ac:dyDescent="0.25">
      <c r="A142" s="649"/>
      <c r="B142" s="622"/>
      <c r="C142" s="147" t="s">
        <v>11</v>
      </c>
      <c r="D142" s="375"/>
      <c r="E142" s="182"/>
      <c r="F142" s="183"/>
      <c r="G142" s="183"/>
      <c r="H142" s="183"/>
      <c r="I142" s="183"/>
      <c r="J142" s="183"/>
      <c r="K142" s="183"/>
      <c r="L142" s="183"/>
      <c r="M142" s="181"/>
      <c r="N142" s="183"/>
      <c r="O142" s="183"/>
      <c r="P142" s="180">
        <f t="shared" si="71"/>
        <v>0</v>
      </c>
      <c r="Q142" s="182"/>
      <c r="R142" s="392">
        <f t="shared" si="67"/>
        <v>0</v>
      </c>
      <c r="S142" s="480" t="str">
        <f>IF(D141+D142=0,"",(H141+H142+I141+I142)/(12*(D141+D142))*1000)</f>
        <v/>
      </c>
      <c r="T142" s="207" t="s">
        <v>18</v>
      </c>
      <c r="U142" s="91" t="s">
        <v>18</v>
      </c>
      <c r="V142" s="448" t="e">
        <f t="shared" si="68"/>
        <v>#DIV/0!</v>
      </c>
      <c r="W142" s="449" t="e">
        <f t="shared" si="55"/>
        <v>#DIV/0!</v>
      </c>
      <c r="X142" s="449" t="e">
        <f t="shared" si="56"/>
        <v>#DIV/0!</v>
      </c>
      <c r="Y142" s="452" t="e">
        <f t="shared" si="57"/>
        <v>#DIV/0!</v>
      </c>
      <c r="Z142" s="402">
        <v>0.05</v>
      </c>
      <c r="AA142" s="67"/>
      <c r="AB142" s="222" t="e">
        <f t="shared" si="72"/>
        <v>#DIV/0!</v>
      </c>
      <c r="AC142" s="223" t="e">
        <f>V142-Y142+1400</f>
        <v>#DIV/0!</v>
      </c>
      <c r="AD142" s="224" t="e">
        <f t="shared" si="69"/>
        <v>#DIV/0!</v>
      </c>
      <c r="AE142" s="535" t="e">
        <f>AA142*AB142*0.008</f>
        <v>#DIV/0!</v>
      </c>
      <c r="AF142" s="307"/>
      <c r="AG142" s="315"/>
      <c r="AH142" s="307"/>
      <c r="AI142" s="348"/>
      <c r="AJ142" s="514" t="e">
        <f t="shared" si="70"/>
        <v>#DIV/0!</v>
      </c>
      <c r="AK142" s="515" t="e">
        <f>AJ142/(8*AA142)*1000</f>
        <v>#DIV/0!</v>
      </c>
      <c r="AL142" s="516" t="e">
        <f t="shared" si="60"/>
        <v>#DIV/0!</v>
      </c>
      <c r="AM142" s="501">
        <f t="shared" si="61"/>
        <v>0</v>
      </c>
      <c r="AN142" s="525" t="e">
        <f>AF142+AH142-(AM142*AB142*0.008)</f>
        <v>#DIV/0!</v>
      </c>
      <c r="AO142" s="518" t="e">
        <f>AN142/(8*AM142)*1000</f>
        <v>#DIV/0!</v>
      </c>
      <c r="AP142" s="519" t="e">
        <f t="shared" si="62"/>
        <v>#DIV/0!</v>
      </c>
      <c r="AQ142" s="109"/>
      <c r="AR142" s="526" t="e">
        <f>AQ142/(8*AM142)*1000</f>
        <v>#DIV/0!</v>
      </c>
      <c r="AS142" s="526" t="e">
        <f t="shared" si="63"/>
        <v>#DIV/0!</v>
      </c>
      <c r="AT142" s="528" t="e">
        <f t="shared" si="64"/>
        <v>#DIV/0!</v>
      </c>
      <c r="AU142" s="529" t="e">
        <f t="shared" si="65"/>
        <v>#DIV/0!</v>
      </c>
      <c r="AV142" s="288">
        <f t="shared" si="58"/>
        <v>0</v>
      </c>
      <c r="AW142" s="46">
        <f t="shared" si="66"/>
        <v>0</v>
      </c>
      <c r="AX142" s="45"/>
      <c r="AY142" s="47" t="e">
        <f t="shared" si="59"/>
        <v>#DIV/0!</v>
      </c>
      <c r="AZ142" s="278"/>
      <c r="BA142" s="279"/>
      <c r="BB142" s="54"/>
      <c r="BC142" s="119"/>
      <c r="BD142" s="278">
        <f>AF142/2</f>
        <v>0</v>
      </c>
      <c r="BE142" s="566">
        <f>AG142/2</f>
        <v>0</v>
      </c>
      <c r="BF142" s="119"/>
      <c r="BG142" s="340"/>
      <c r="BH142" s="545"/>
      <c r="BI142" s="545">
        <f>AG142+AI142-2/3*AM142</f>
        <v>0</v>
      </c>
      <c r="BJ142" s="546"/>
      <c r="BK142" s="299"/>
      <c r="BL142" s="602"/>
    </row>
    <row r="143" spans="1:65" s="16" customFormat="1" ht="17.25" customHeight="1" x14ac:dyDescent="0.2">
      <c r="A143" s="650"/>
      <c r="B143" s="132" t="s">
        <v>25</v>
      </c>
      <c r="D143" s="199">
        <f t="shared" ref="D143:U143" si="73">SUM(D5:D142)</f>
        <v>0</v>
      </c>
      <c r="E143" s="184">
        <f t="shared" si="73"/>
        <v>0</v>
      </c>
      <c r="F143" s="184">
        <f t="shared" si="73"/>
        <v>0</v>
      </c>
      <c r="G143" s="184">
        <f t="shared" si="73"/>
        <v>0</v>
      </c>
      <c r="H143" s="184">
        <f t="shared" si="73"/>
        <v>0</v>
      </c>
      <c r="I143" s="184">
        <f t="shared" si="73"/>
        <v>0</v>
      </c>
      <c r="J143" s="184">
        <f t="shared" si="73"/>
        <v>0</v>
      </c>
      <c r="K143" s="184">
        <f t="shared" si="73"/>
        <v>0</v>
      </c>
      <c r="L143" s="184">
        <f t="shared" si="73"/>
        <v>0</v>
      </c>
      <c r="M143" s="184">
        <f t="shared" si="73"/>
        <v>0</v>
      </c>
      <c r="N143" s="184">
        <f t="shared" si="73"/>
        <v>0</v>
      </c>
      <c r="O143" s="184">
        <f t="shared" si="73"/>
        <v>0</v>
      </c>
      <c r="P143" s="184">
        <f t="shared" si="73"/>
        <v>0</v>
      </c>
      <c r="Q143" s="184">
        <f t="shared" si="73"/>
        <v>0</v>
      </c>
      <c r="R143" s="184">
        <f t="shared" si="73"/>
        <v>0</v>
      </c>
      <c r="S143" s="185">
        <f t="shared" si="73"/>
        <v>0</v>
      </c>
      <c r="T143" s="186">
        <f t="shared" si="73"/>
        <v>0</v>
      </c>
      <c r="U143" s="216">
        <f t="shared" si="73"/>
        <v>0</v>
      </c>
      <c r="V143" s="471"/>
      <c r="W143" s="471"/>
      <c r="X143" s="471"/>
      <c r="Y143" s="472"/>
      <c r="Z143" s="261"/>
      <c r="AA143" s="184">
        <f>SUM(AA5:AA142)</f>
        <v>0</v>
      </c>
      <c r="AB143" s="188"/>
      <c r="AC143" s="188"/>
      <c r="AD143" s="188"/>
      <c r="AE143" s="512" t="e">
        <f>SUM(AE5:AE142)</f>
        <v>#DIV/0!</v>
      </c>
      <c r="AF143" s="512">
        <f>SUM(AF5:AF142)</f>
        <v>0</v>
      </c>
      <c r="AG143" s="513">
        <f>SUM(AG5:AG142)</f>
        <v>0</v>
      </c>
      <c r="AH143" s="135">
        <f>SUM(AH5:AH142)</f>
        <v>0</v>
      </c>
      <c r="AI143" s="292">
        <f>SUM(AI5:AI142)</f>
        <v>0</v>
      </c>
      <c r="AJ143" s="436"/>
      <c r="AK143" s="188"/>
      <c r="AL143" s="188"/>
      <c r="AM143" s="190">
        <f>SUM(AM5:AM142)</f>
        <v>0</v>
      </c>
      <c r="AN143" s="188"/>
      <c r="AO143" s="188"/>
      <c r="AP143" s="188"/>
      <c r="AQ143" s="190">
        <f>SUM(AQ5:AQ142)</f>
        <v>0</v>
      </c>
      <c r="AR143" s="188"/>
      <c r="AS143" s="188"/>
      <c r="AT143" s="188"/>
      <c r="AU143" s="188"/>
      <c r="AV143" s="185">
        <f>SUM(AV5:AV142)</f>
        <v>0</v>
      </c>
      <c r="AW143" s="189">
        <f>SUM(AW5:AW142)</f>
        <v>0</v>
      </c>
      <c r="AX143" s="191"/>
      <c r="AY143" s="188"/>
      <c r="AZ143" s="189">
        <f>SUM(AZ5:AZ142)</f>
        <v>0</v>
      </c>
      <c r="BA143" s="189">
        <f>SUM(BA5:BA142)</f>
        <v>0</v>
      </c>
      <c r="BB143" s="188"/>
      <c r="BC143" s="192"/>
      <c r="BD143" s="412">
        <f>SUM(BD5:BD142)</f>
        <v>0</v>
      </c>
      <c r="BE143" s="412">
        <f>SUM(BE5:BE142)</f>
        <v>0</v>
      </c>
      <c r="BF143" s="192"/>
      <c r="BG143" s="185">
        <f>SUM(BG5:BG142)</f>
        <v>0</v>
      </c>
      <c r="BH143" s="185">
        <f>SUM(BH5:BH142)</f>
        <v>0</v>
      </c>
      <c r="BI143" s="185">
        <f>SUM(BI5:BI142)</f>
        <v>0</v>
      </c>
      <c r="BJ143" s="185">
        <f>SUM(BJ5:BJ142)</f>
        <v>0</v>
      </c>
      <c r="BK143" s="193">
        <f>SUM(BK5:BK142)</f>
        <v>0</v>
      </c>
      <c r="BL143" s="188"/>
      <c r="BM143" s="188"/>
    </row>
    <row r="144" spans="1:65" s="16" customFormat="1" x14ac:dyDescent="0.2">
      <c r="A144" s="650"/>
      <c r="B144" s="133"/>
      <c r="D144" s="199"/>
      <c r="E144" s="184"/>
      <c r="F144" s="184"/>
      <c r="G144" s="184"/>
      <c r="H144" s="184"/>
      <c r="I144" s="184"/>
      <c r="J144" s="184"/>
      <c r="K144" s="184"/>
      <c r="L144" s="184"/>
      <c r="M144" s="184"/>
      <c r="N144" s="184"/>
      <c r="O144" s="184"/>
      <c r="P144" s="184"/>
      <c r="Q144" s="184"/>
      <c r="R144" s="184"/>
      <c r="S144" s="187"/>
      <c r="T144" s="136"/>
      <c r="U144" s="187"/>
      <c r="V144" s="471"/>
      <c r="W144" s="471"/>
      <c r="X144" s="471"/>
      <c r="Y144" s="472"/>
      <c r="Z144" s="261"/>
      <c r="AA144" s="184"/>
      <c r="AB144" s="188"/>
      <c r="AC144" s="188"/>
      <c r="AD144" s="188"/>
      <c r="AE144" s="185"/>
      <c r="AF144" s="194"/>
      <c r="AG144" s="296"/>
      <c r="AH144" s="195"/>
      <c r="AI144" s="293"/>
      <c r="AJ144" s="436"/>
      <c r="AK144" s="188"/>
      <c r="AL144" s="188"/>
      <c r="AM144" s="188"/>
      <c r="AN144" s="188"/>
      <c r="AO144" s="188"/>
      <c r="AP144" s="188"/>
      <c r="AQ144" s="188"/>
      <c r="AR144" s="188"/>
      <c r="AS144" s="188"/>
      <c r="AT144" s="188"/>
      <c r="AU144" s="188"/>
      <c r="AV144" s="185"/>
      <c r="AW144" s="188"/>
      <c r="AX144" s="191"/>
      <c r="AY144" s="188"/>
      <c r="AZ144" s="188"/>
      <c r="BA144" s="188"/>
      <c r="BB144" s="188"/>
      <c r="BC144" s="192"/>
      <c r="BD144" s="192"/>
      <c r="BE144" s="192"/>
      <c r="BF144" s="192"/>
      <c r="BG144" s="344"/>
      <c r="BH144" s="188"/>
      <c r="BI144" s="188"/>
      <c r="BJ144" s="188"/>
      <c r="BK144" s="188"/>
      <c r="BL144" s="188"/>
      <c r="BM144" s="188"/>
    </row>
    <row r="145" spans="1:65" x14ac:dyDescent="0.2">
      <c r="A145" s="651"/>
      <c r="B145" s="643" t="s">
        <v>26</v>
      </c>
      <c r="C145" s="644" t="s">
        <v>10</v>
      </c>
      <c r="D145" s="199">
        <f t="shared" ref="D145:R145" si="74">SUMIF($C$5:$C$142,"PED",D$5:D$142)</f>
        <v>0</v>
      </c>
      <c r="E145" s="184">
        <f t="shared" si="74"/>
        <v>0</v>
      </c>
      <c r="F145" s="184">
        <f t="shared" si="74"/>
        <v>0</v>
      </c>
      <c r="G145" s="184">
        <f t="shared" si="74"/>
        <v>0</v>
      </c>
      <c r="H145" s="184">
        <f t="shared" si="74"/>
        <v>0</v>
      </c>
      <c r="I145" s="184">
        <f t="shared" si="74"/>
        <v>0</v>
      </c>
      <c r="J145" s="184">
        <f t="shared" si="74"/>
        <v>0</v>
      </c>
      <c r="K145" s="184">
        <f t="shared" si="74"/>
        <v>0</v>
      </c>
      <c r="L145" s="184">
        <f t="shared" si="74"/>
        <v>0</v>
      </c>
      <c r="M145" s="184">
        <f t="shared" si="74"/>
        <v>0</v>
      </c>
      <c r="N145" s="184">
        <f t="shared" si="74"/>
        <v>0</v>
      </c>
      <c r="O145" s="184">
        <f t="shared" si="74"/>
        <v>0</v>
      </c>
      <c r="P145" s="184">
        <f t="shared" si="74"/>
        <v>0</v>
      </c>
      <c r="Q145" s="184">
        <f t="shared" si="74"/>
        <v>0</v>
      </c>
      <c r="R145" s="184">
        <f t="shared" si="74"/>
        <v>0</v>
      </c>
      <c r="S145" s="188"/>
      <c r="T145" s="196"/>
      <c r="U145" s="188"/>
      <c r="V145" s="471"/>
      <c r="W145" s="471"/>
      <c r="X145" s="471"/>
      <c r="Y145" s="472"/>
      <c r="AA145" s="184">
        <f>SUMIF($C$5:$C$142,"PED",AA$5:AA$142)</f>
        <v>0</v>
      </c>
      <c r="AB145" s="188"/>
      <c r="AC145" s="188"/>
      <c r="AD145" s="188"/>
      <c r="AE145" s="185"/>
      <c r="AF145" s="194">
        <f>SUMIF($C$5:$C$142,"PED",AF$5:AF$142)</f>
        <v>0</v>
      </c>
      <c r="AG145" s="296"/>
      <c r="AH145" s="194">
        <f>SUMIF($C$5:$C$142,"PED",AH$5:AH$142)</f>
        <v>0</v>
      </c>
      <c r="AI145" s="293">
        <f>SUMIF($C$5:$C$142,"PED",AI$5:AI$142)</f>
        <v>0</v>
      </c>
      <c r="AJ145" s="436"/>
      <c r="AK145" s="188"/>
      <c r="AL145" s="188"/>
      <c r="AM145" s="185">
        <f>SUMIF($C$5:$C$142,"PED",AM$5:AM$142)</f>
        <v>0</v>
      </c>
      <c r="AN145" s="188"/>
      <c r="AO145" s="188"/>
      <c r="AP145" s="188"/>
      <c r="AQ145" s="185">
        <f>SUMIF($C$5:$C$142,"PED",AQ$5:AQ$142)</f>
        <v>0</v>
      </c>
      <c r="AR145" s="188"/>
      <c r="AS145" s="188"/>
      <c r="AT145" s="188"/>
      <c r="AU145" s="188"/>
      <c r="AV145" s="185">
        <f>SUMIF($C$5:$C$142,"PED",AV$5:AV$142)</f>
        <v>0</v>
      </c>
      <c r="AW145" s="189">
        <f>SUMIF($C$5:$C$142,"PED",AW$5:AW$142)</f>
        <v>0</v>
      </c>
      <c r="AX145" s="191"/>
      <c r="AY145" s="188"/>
      <c r="AZ145" s="185">
        <f>SUMIF($C$5:$C$142,"PED",AZ$5:AZ$142)</f>
        <v>0</v>
      </c>
      <c r="BA145" s="185">
        <f>SUMIF($C$5:$C$142,"PED",BA$5:BA$142)</f>
        <v>0</v>
      </c>
      <c r="BB145" s="188"/>
      <c r="BC145" s="192"/>
      <c r="BD145" s="413">
        <f>SUMIF($C$5:$C$142,"PED",BD$5:BD$142)</f>
        <v>0</v>
      </c>
      <c r="BE145" s="413">
        <f>SUMIF($C$5:$C$142,"PED",BE$5:BE$142)</f>
        <v>0</v>
      </c>
      <c r="BF145" s="192"/>
      <c r="BG145" s="344"/>
      <c r="BH145" s="189">
        <f>SUMIF($C$5:$C$142,"PED",BH$5:BH$142)</f>
        <v>0</v>
      </c>
      <c r="BI145" s="189">
        <f>SUMIF($C$5:$C$142,"PED",BI$5:BI$142)</f>
        <v>0</v>
      </c>
      <c r="BJ145" s="189"/>
      <c r="BK145" s="189">
        <f>SUMIF($C$5:$C$142,"PED",BK$5:BK$142)</f>
        <v>0</v>
      </c>
      <c r="BL145" s="188"/>
      <c r="BM145" s="188"/>
    </row>
    <row r="146" spans="1:65" x14ac:dyDescent="0.2">
      <c r="A146" s="651"/>
      <c r="B146" s="643" t="s">
        <v>26</v>
      </c>
      <c r="C146" s="644" t="s">
        <v>11</v>
      </c>
      <c r="D146" s="199">
        <f t="shared" ref="D146:R146" si="75">SUMIF($C$5:$C$142,"NEPED",D$5:D$142)</f>
        <v>0</v>
      </c>
      <c r="E146" s="184">
        <f t="shared" si="75"/>
        <v>0</v>
      </c>
      <c r="F146" s="184">
        <f t="shared" si="75"/>
        <v>0</v>
      </c>
      <c r="G146" s="184">
        <f t="shared" si="75"/>
        <v>0</v>
      </c>
      <c r="H146" s="184">
        <f t="shared" si="75"/>
        <v>0</v>
      </c>
      <c r="I146" s="184">
        <f t="shared" si="75"/>
        <v>0</v>
      </c>
      <c r="J146" s="184">
        <f t="shared" si="75"/>
        <v>0</v>
      </c>
      <c r="K146" s="184">
        <f t="shared" si="75"/>
        <v>0</v>
      </c>
      <c r="L146" s="184">
        <f t="shared" si="75"/>
        <v>0</v>
      </c>
      <c r="M146" s="184">
        <f t="shared" si="75"/>
        <v>0</v>
      </c>
      <c r="N146" s="184">
        <f t="shared" si="75"/>
        <v>0</v>
      </c>
      <c r="O146" s="184">
        <f t="shared" si="75"/>
        <v>0</v>
      </c>
      <c r="P146" s="184">
        <f t="shared" si="75"/>
        <v>0</v>
      </c>
      <c r="Q146" s="184">
        <f t="shared" si="75"/>
        <v>0</v>
      </c>
      <c r="R146" s="184">
        <f t="shared" si="75"/>
        <v>0</v>
      </c>
      <c r="S146" s="188"/>
      <c r="T146" s="136"/>
      <c r="U146" s="188"/>
      <c r="V146" s="471"/>
      <c r="W146" s="471"/>
      <c r="X146" s="471"/>
      <c r="Y146" s="472"/>
      <c r="AA146" s="184">
        <f>SUMIF($C$5:$C$142,"NEPED",AA$5:AA$142)</f>
        <v>0</v>
      </c>
      <c r="AB146" s="188"/>
      <c r="AC146" s="188"/>
      <c r="AD146" s="188"/>
      <c r="AE146" s="185"/>
      <c r="AF146" s="194">
        <f>SUMIF($C$5:$C$142,"NEPED",AF$5:AF$142)</f>
        <v>0</v>
      </c>
      <c r="AG146" s="296"/>
      <c r="AH146" s="194">
        <f>SUMIF($C$5:$C$142,"NEPED",AH$5:AH$142)</f>
        <v>0</v>
      </c>
      <c r="AI146" s="293"/>
      <c r="AJ146" s="436"/>
      <c r="AK146" s="188"/>
      <c r="AL146" s="188"/>
      <c r="AM146" s="185">
        <f>SUMIF($C$5:$C$142,"NEPED",AM$5:AM$142)</f>
        <v>0</v>
      </c>
      <c r="AN146" s="188"/>
      <c r="AO146" s="188"/>
      <c r="AP146" s="188"/>
      <c r="AQ146" s="185">
        <f>SUMIF($C$5:$C$142,"NEPED",AQ$5:AQ$142)</f>
        <v>0</v>
      </c>
      <c r="AR146" s="188"/>
      <c r="AS146" s="188"/>
      <c r="AT146" s="188"/>
      <c r="AU146" s="188"/>
      <c r="AV146" s="185">
        <f>SUMIF($C$5:$C$142,"NEPED",AV$5:AV$142)</f>
        <v>0</v>
      </c>
      <c r="AW146" s="189">
        <f>SUMIF($C$5:$C$142,"NEPED",AW$5:AW$142)</f>
        <v>0</v>
      </c>
      <c r="AX146" s="191"/>
      <c r="AY146" s="188"/>
      <c r="AZ146" s="185">
        <f>SUMIF($C$5:$C$142,"NEPED",AZ$5:AZ$142)</f>
        <v>0</v>
      </c>
      <c r="BA146" s="185">
        <f>SUMIF($C$5:$C$142,"NEPED",BA$5:BA$142)</f>
        <v>0</v>
      </c>
      <c r="BB146" s="188"/>
      <c r="BC146" s="192"/>
      <c r="BD146" s="413">
        <f>SUMIF($C$5:$C$142,"NEPED",BD$5:BD$142)</f>
        <v>0</v>
      </c>
      <c r="BE146" s="413">
        <f>SUMIF($C$5:$C$142,"NEPED",BE$5:BE$142)</f>
        <v>0</v>
      </c>
      <c r="BF146" s="192"/>
      <c r="BG146" s="344"/>
      <c r="BH146" s="189"/>
      <c r="BI146" s="189">
        <f>SUMIF($C$5:$C$142,"NEPED",BI$5:BI$142)</f>
        <v>0</v>
      </c>
      <c r="BJ146" s="189"/>
      <c r="BK146" s="189">
        <f>SUMIF($C$5:$C$142,"NEPED",BK$5:BK$142)</f>
        <v>0</v>
      </c>
      <c r="BL146" s="188"/>
      <c r="BM146" s="188"/>
    </row>
    <row r="147" spans="1:65" x14ac:dyDescent="0.2">
      <c r="A147" s="651"/>
      <c r="D147" s="199"/>
      <c r="E147" s="188"/>
      <c r="F147" s="188"/>
      <c r="G147" s="188"/>
      <c r="H147" s="188"/>
      <c r="I147" s="188"/>
      <c r="J147" s="188"/>
      <c r="K147" s="188"/>
      <c r="L147" s="188"/>
      <c r="M147" s="188"/>
      <c r="N147" s="188"/>
      <c r="O147" s="188"/>
      <c r="P147" s="188"/>
      <c r="Q147" s="188"/>
      <c r="R147" s="188"/>
      <c r="S147" s="188"/>
      <c r="T147" s="197"/>
      <c r="U147" s="188"/>
      <c r="V147" s="471"/>
      <c r="W147" s="471"/>
      <c r="X147" s="471"/>
      <c r="Y147" s="472"/>
      <c r="AA147" s="188"/>
      <c r="AB147" s="188"/>
      <c r="AC147" s="188"/>
      <c r="AD147" s="188"/>
      <c r="AE147" s="185"/>
      <c r="AG147" s="296"/>
      <c r="AJ147" s="436"/>
      <c r="AK147" s="188"/>
      <c r="AL147" s="188"/>
      <c r="AM147" s="188"/>
      <c r="AN147" s="188"/>
      <c r="AO147" s="188"/>
      <c r="AP147" s="188"/>
      <c r="AQ147" s="188"/>
      <c r="AR147" s="188"/>
      <c r="AS147" s="188"/>
      <c r="AT147" s="188"/>
      <c r="AU147" s="188"/>
      <c r="AV147" s="185"/>
      <c r="AW147" s="188"/>
      <c r="AX147" s="191"/>
      <c r="AY147" s="188"/>
      <c r="AZ147" s="189"/>
      <c r="BA147" s="189"/>
      <c r="BB147" s="188"/>
      <c r="BC147" s="192"/>
      <c r="BD147" s="192"/>
      <c r="BE147" s="192"/>
      <c r="BF147" s="192"/>
      <c r="BG147" s="344"/>
      <c r="BH147" s="192"/>
      <c r="BI147" s="192"/>
      <c r="BJ147" s="192"/>
      <c r="BK147" s="189"/>
      <c r="BL147" s="188"/>
      <c r="BM147" s="188"/>
    </row>
    <row r="148" spans="1:65" x14ac:dyDescent="0.2">
      <c r="A148" s="651"/>
      <c r="E148"/>
      <c r="F148"/>
      <c r="G148"/>
      <c r="H148"/>
      <c r="I148"/>
      <c r="J148"/>
      <c r="K148"/>
      <c r="L148"/>
      <c r="M148"/>
      <c r="N148"/>
      <c r="O148"/>
      <c r="P148"/>
      <c r="Q148"/>
      <c r="R148"/>
      <c r="S148"/>
      <c r="T148" s="36"/>
      <c r="U148"/>
      <c r="Y148" s="472"/>
      <c r="AE148"/>
      <c r="AF148"/>
      <c r="AG148"/>
      <c r="AH148"/>
    </row>
    <row r="149" spans="1:65" x14ac:dyDescent="0.2">
      <c r="A149" s="651"/>
      <c r="E149"/>
      <c r="F149"/>
      <c r="G149"/>
      <c r="H149"/>
      <c r="I149"/>
      <c r="J149"/>
      <c r="K149"/>
      <c r="L149"/>
      <c r="M149"/>
      <c r="N149"/>
      <c r="O149"/>
      <c r="P149"/>
      <c r="Q149"/>
      <c r="R149"/>
      <c r="S149"/>
      <c r="T149" s="36"/>
      <c r="U149"/>
      <c r="Y149" s="472"/>
      <c r="AE149"/>
      <c r="AF149"/>
      <c r="AG149"/>
      <c r="AH149"/>
    </row>
    <row r="150" spans="1:65" x14ac:dyDescent="0.2">
      <c r="Y150" s="472"/>
      <c r="AE150"/>
      <c r="AF150"/>
      <c r="AG150"/>
      <c r="AH150"/>
    </row>
    <row r="151" spans="1:65" x14ac:dyDescent="0.2">
      <c r="D151" s="379"/>
      <c r="E151" s="141"/>
      <c r="F151" s="141"/>
      <c r="G151" s="141"/>
      <c r="H151" s="141"/>
      <c r="I151" s="141"/>
      <c r="J151" s="141"/>
      <c r="K151" s="141"/>
      <c r="L151" s="141"/>
      <c r="M151" s="142"/>
      <c r="N151" s="141"/>
      <c r="O151" s="141"/>
      <c r="P151" s="141"/>
      <c r="Q151" s="141"/>
      <c r="R151" s="141"/>
      <c r="S151" s="143"/>
      <c r="T151" s="141"/>
      <c r="U151" s="143"/>
      <c r="V151" s="474"/>
      <c r="W151" s="474"/>
      <c r="X151" s="474"/>
      <c r="Y151" s="474"/>
      <c r="AE151"/>
      <c r="AF151"/>
      <c r="AG151"/>
      <c r="AH151"/>
    </row>
    <row r="152" spans="1:65" x14ac:dyDescent="0.2">
      <c r="AE152"/>
      <c r="AF152"/>
      <c r="AG152"/>
      <c r="AH152"/>
    </row>
  </sheetData>
  <autoFilter ref="A4:BM143" xr:uid="{00000000-0001-0000-0000-000000000000}"/>
  <customSheetViews>
    <customSheetView guid="{7A694604-DFE4-434C-BF7B-7E97A9C037D7}" scale="90" showPageBreaks="1" showAutoFilter="1">
      <pane xSplit="3" ySplit="4" topLeftCell="X18" activePane="bottomRight" state="frozen"/>
      <selection pane="bottomRight" activeCell="AA34" sqref="AA34"/>
      <colBreaks count="28" manualBreakCount="28">
        <brk id="19" max="1048575" man="1"/>
        <brk id="34" max="1048575" man="1"/>
        <brk id="46" max="1048575" man="1"/>
        <brk id="62" max="1048575" man="1"/>
        <brk id="66" max="1048575" man="1"/>
        <brk id="75" max="1048575" man="1"/>
        <brk id="84" max="1048575" man="1"/>
        <brk id="87" max="1048575" man="1"/>
        <brk id="90" max="1048575" man="1"/>
        <brk id="93" max="1048575" man="1"/>
        <brk id="96" max="1048575" man="1"/>
        <brk id="99" max="1048575" man="1"/>
        <brk id="101" max="1048575" man="1"/>
        <brk id="102" max="1048575" man="1"/>
        <brk id="104" max="1048575" man="1"/>
        <brk id="106" max="1048575" man="1"/>
        <brk id="108" max="1048575" man="1"/>
        <brk id="110" max="1048575" man="1"/>
        <brk id="112" max="1048575" man="1"/>
        <brk id="115" max="1048575" man="1"/>
        <brk id="118" max="1048575" man="1"/>
        <brk id="119" max="1048575" man="1"/>
        <brk id="122" max="1048575" man="1"/>
        <brk id="125" max="1048575" man="1"/>
        <brk id="128" max="1048575" man="1"/>
        <brk id="131" max="1048575" man="1"/>
        <brk id="134" max="1048575" man="1"/>
        <brk id="144" max="1048575" man="1"/>
      </colBreaks>
      <pageMargins left="0.43307086614173229" right="0.31496062992125984" top="0.59055118110236227" bottom="0.55118110236220474" header="0.39370078740157483" footer="0.31496062992125984"/>
      <pageSetup paperSize="9" orientation="portrait" r:id="rId1"/>
      <headerFooter alignWithMargins="0">
        <oddHeader>&amp;L&amp;"Arial CE,Tučné"&amp;11Vyhodnocení počtu zaměstnanců a vyplacených mezd v roce 2014, pokrytí výdajů na platy pro r. 2015 normativním rozpočtem</oddHeader>
        <oddFooter>&amp;R&amp;P / &amp;N</oddFooter>
      </headerFooter>
      <autoFilter ref="A4:BQ147" xr:uid="{FEA9803E-3891-4BB0-8B2B-39CD168DC82F}"/>
    </customSheetView>
    <customSheetView guid="{648EDD87-2654-4B80-BBE4-7C270B7F7285}" showPageBreaks="1" showAutoFilter="1">
      <pane xSplit="3" ySplit="4" topLeftCell="AY5" activePane="bottomRight" state="frozen"/>
      <selection pane="bottomRight" activeCell="BN15" sqref="BN15"/>
      <colBreaks count="6" manualBreakCount="6">
        <brk id="20" max="1048575" man="1"/>
        <brk id="68" max="1048575" man="1"/>
        <brk id="71" max="1048575" man="1"/>
        <brk id="74" max="1048575" man="1"/>
        <brk id="77" max="1048575" man="1"/>
        <brk id="87" max="1048575" man="1"/>
      </colBreaks>
      <pageMargins left="0.47244094488188981" right="0.43307086614173229" top="0.70866141732283472" bottom="0.73" header="0.27559055118110237" footer="0.31496062992125984"/>
      <pageSetup paperSize="9" orientation="landscape" r:id="rId2"/>
      <headerFooter alignWithMargins="0">
        <oddHeader>&amp;L&amp;"Arial CE,tučné"&amp;11Rekapitulace výsledků zpracování finančních rozvah počtu zaměstnanců a mezd</oddHeader>
        <oddFooter>Stránka &amp;P z &amp;N</oddFooter>
      </headerFooter>
      <autoFilter ref="A4:BQ147" xr:uid="{34B0EF32-F534-4674-8A5E-DBAFE80807F0}"/>
    </customSheetView>
    <customSheetView guid="{E2F615B6-BBCA-4E66-88C3-CC39B7FC8D9C}" scale="112" showPageBreaks="1" showAutoFilter="1">
      <pane xSplit="3" ySplit="4" topLeftCell="BB141" activePane="bottomRight" state="frozen"/>
      <selection pane="bottomRight" activeCell="BN154" sqref="BN154"/>
      <colBreaks count="11" manualBreakCount="11">
        <brk id="18" max="1048575" man="1"/>
        <brk id="57" max="1048575" man="1"/>
        <brk id="59" max="1048575" man="1"/>
        <brk id="62" max="1048575" man="1"/>
        <brk id="63" max="1048575" man="1"/>
        <brk id="66" max="1048575" man="1"/>
        <brk id="69" max="1048575" man="1"/>
        <brk id="72" max="1048575" man="1"/>
        <brk id="75" max="1048575" man="1"/>
        <brk id="78" max="1048575" man="1"/>
        <brk id="88" max="1048575" man="1"/>
      </colBreaks>
      <pageMargins left="0.49" right="0.45" top="0.59055118110236227" bottom="0.31496062992125984" header="0.39370078740157483" footer="0.31496062992125984"/>
      <pageSetup paperSize="9" scale="70" orientation="landscape" r:id="rId3"/>
      <headerFooter alignWithMargins="0">
        <oddHeader>&amp;L&amp;"Arial CE,tučné"&amp;11Rekapitulace výsledků zpracování finančních rozvah počtu zaměstnanců a mezd</oddHeader>
        <oddFooter>Stránka &amp;P z &amp;N</oddFooter>
      </headerFooter>
      <autoFilter ref="A4:BQ147" xr:uid="{1EABD175-9A10-4393-957E-7C1E2116B13D}"/>
    </customSheetView>
    <customSheetView guid="{5BD10AFD-3F28-45D2-863B-A9DD20A80976}" showPageBreaks="1" showAutoFilter="1">
      <pane xSplit="3" ySplit="4" topLeftCell="Z27" activePane="bottomRight" state="frozen"/>
      <selection pane="bottomRight" activeCell="AI44" sqref="AI44"/>
      <colBreaks count="11" manualBreakCount="11">
        <brk id="18" max="1048575" man="1"/>
        <brk id="56" max="1048575" man="1"/>
        <brk id="58" max="1048575" man="1"/>
        <brk id="61" max="1048575" man="1"/>
        <brk id="62" max="1048575" man="1"/>
        <brk id="65" max="1048575" man="1"/>
        <brk id="68" max="1048575" man="1"/>
        <brk id="71" max="1048575" man="1"/>
        <brk id="74" max="1048575" man="1"/>
        <brk id="77" max="1048575" man="1"/>
        <brk id="87" max="1048575" man="1"/>
      </colBreaks>
      <pageMargins left="0.49" right="0.45" top="0.59055118110236227" bottom="0.31496062992125984" header="0.39370078740157483" footer="0.31496062992125984"/>
      <pageSetup paperSize="9" scale="70" orientation="landscape" r:id="rId4"/>
      <headerFooter alignWithMargins="0">
        <oddHeader>&amp;L&amp;"Arial CE,tučné"&amp;11Rekapitulace výsledků zpracování finančních rozvah počtu zaměstnanců a mezd</oddHeader>
        <oddFooter>Stránka &amp;P z &amp;N</oddFooter>
      </headerFooter>
      <autoFilter ref="A4:BQ147" xr:uid="{C42FCDA8-566E-426F-BE5B-F1D2BE60D736}"/>
    </customSheetView>
    <customSheetView guid="{A87A3ECB-C430-4DA4-B55C-73046D0ABBAD}" showPageBreaks="1" showAutoFilter="1">
      <pane xSplit="3" ySplit="4" topLeftCell="K64" activePane="bottomRight" state="frozen"/>
      <selection pane="bottomRight" activeCell="U73" sqref="U73"/>
      <colBreaks count="11" manualBreakCount="11">
        <brk id="18" max="1048575" man="1"/>
        <brk id="56" max="1048575" man="1"/>
        <brk id="58" max="1048575" man="1"/>
        <brk id="61" max="1048575" man="1"/>
        <brk id="62" max="1048575" man="1"/>
        <brk id="65" max="1048575" man="1"/>
        <brk id="68" max="1048575" man="1"/>
        <brk id="71" max="1048575" man="1"/>
        <brk id="74" max="1048575" man="1"/>
        <brk id="77" max="1048575" man="1"/>
        <brk id="87" max="1048575" man="1"/>
      </colBreaks>
      <pageMargins left="0.49" right="0.45" top="0.59055118110236227" bottom="0.31496062992125984" header="0.39370078740157483" footer="0.31496062992125984"/>
      <pageSetup paperSize="9" scale="70" orientation="landscape" r:id="rId5"/>
      <headerFooter alignWithMargins="0">
        <oddHeader>&amp;L&amp;"Arial CE,tučné"&amp;11Rekapitulace výsledků zpracování finančních rozvah počtu zaměstnanců a mezd</oddHeader>
        <oddFooter>Stránka &amp;P z &amp;N</oddFooter>
      </headerFooter>
      <autoFilter ref="A4:BQ147" xr:uid="{E85468C0-3E09-40EF-8A64-6D3988056240}"/>
    </customSheetView>
    <customSheetView guid="{BC99DA83-FBA6-448B-8E8D-9B490B81D12F}" showAutoFilter="1">
      <pane xSplit="3" ySplit="4" topLeftCell="I40" activePane="bottomRight" state="frozen"/>
      <selection pane="bottomRight" activeCell="AC48" sqref="AC48"/>
      <colBreaks count="7" manualBreakCount="7">
        <brk id="18" max="1048575" man="1"/>
        <brk id="60" max="1048575" man="1"/>
        <brk id="62" max="1048575" man="1"/>
        <brk id="65" max="1048575" man="1"/>
        <brk id="66" max="1048575" man="1"/>
        <brk id="70" max="1048575" man="1"/>
        <brk id="80" max="1048575" man="1"/>
      </colBreaks>
      <pageMargins left="0.49" right="0.45" top="0.59055118110236227" bottom="0.31496062992125984" header="0.39370078740157483" footer="0.31496062992125984"/>
      <pageSetup paperSize="9" scale="70" orientation="landscape" r:id="rId6"/>
      <headerFooter alignWithMargins="0">
        <oddHeader>&amp;L&amp;"Arial CE,tučné"&amp;11Rekapitulace výsledků zpracování finančních rozvah počtu zaměstnanců a mezd</oddHeader>
        <oddFooter>Stránka &amp;P z &amp;N</oddFooter>
      </headerFooter>
      <autoFilter ref="A4:BQ147" xr:uid="{E2A51543-9E9E-4167-BD33-F1BDD12BECEC}"/>
    </customSheetView>
    <customSheetView guid="{04917EA0-AEB4-44DB-A74D-B68FB737E1D8}" scale="90" showPageBreaks="1" showAutoFilter="1" hiddenColumns="1">
      <pane xSplit="3" ySplit="4" topLeftCell="D173" activePane="bottomRight" state="frozen"/>
      <selection pane="bottomRight" activeCell="A187" sqref="A187:XFD188"/>
      <colBreaks count="29" manualBreakCount="29">
        <brk id="19" max="1048575" man="1"/>
        <brk id="20" max="1048575" man="1"/>
        <brk id="35" max="1048575" man="1"/>
        <brk id="47" max="1048575" man="1"/>
        <brk id="63" max="1048575" man="1"/>
        <brk id="67" max="1048575" man="1"/>
        <brk id="76" max="1048575" man="1"/>
        <brk id="86" max="1048575" man="1"/>
        <brk id="89" max="1048575" man="1"/>
        <brk id="92" max="1048575" man="1"/>
        <brk id="95" max="1048575" man="1"/>
        <brk id="98" max="1048575" man="1"/>
        <brk id="101" max="1048575" man="1"/>
        <brk id="103" max="1048575" man="1"/>
        <brk id="104" max="1048575" man="1"/>
        <brk id="106" max="1048575" man="1"/>
        <brk id="108" max="1048575" man="1"/>
        <brk id="110" max="1048575" man="1"/>
        <brk id="112" max="1048575" man="1"/>
        <brk id="114" max="1048575" man="1"/>
        <brk id="117" max="1048575" man="1"/>
        <brk id="120" max="1048575" man="1"/>
        <brk id="121" max="1048575" man="1"/>
        <brk id="124" max="1048575" man="1"/>
        <brk id="127" max="1048575" man="1"/>
        <brk id="130" max="1048575" man="1"/>
        <brk id="133" max="1048575" man="1"/>
        <brk id="136" max="1048575" man="1"/>
        <brk id="146" max="1048575" man="1"/>
      </colBreaks>
      <pageMargins left="0.78740157480314965" right="0.55118110236220474" top="0.59055118110236227" bottom="0.31496062992125984" header="0.39370078740157483" footer="0.31496062992125984"/>
      <pageSetup paperSize="9" scale="70" orientation="landscape" r:id="rId7"/>
      <headerFooter alignWithMargins="0">
        <oddHeader>&amp;L&amp;"Arial CE,tučné"&amp;11Rekapitulace výsledků zpracování finančních rozvah počtu zaměstnanců a mezd</oddHeader>
        <oddFooter>Stránka &amp;P z &amp;N</oddFooter>
      </headerFooter>
      <autoFilter ref="C4:BJ177" xr:uid="{8107D168-3F33-4B93-BD88-9FD01AF891AB}"/>
    </customSheetView>
    <customSheetView guid="{972E7F8C-31AC-4DFF-B689-2F9F300E0209}" scale="90" showPageBreaks="1" showAutoFilter="1">
      <pane xSplit="3" ySplit="4" topLeftCell="AI14" activePane="bottomRight" state="frozen"/>
      <selection pane="bottomRight" activeCell="AX39" sqref="AX39"/>
      <colBreaks count="28" manualBreakCount="28">
        <brk id="19" max="1048575" man="1"/>
        <brk id="34" max="1048575" man="1"/>
        <brk id="46" max="1048575" man="1"/>
        <brk id="62" max="1048575" man="1"/>
        <brk id="66" max="1048575" man="1"/>
        <brk id="75" max="1048575" man="1"/>
        <brk id="84" max="1048575" man="1"/>
        <brk id="87" max="1048575" man="1"/>
        <brk id="90" max="1048575" man="1"/>
        <brk id="93" max="1048575" man="1"/>
        <brk id="96" max="1048575" man="1"/>
        <brk id="99" max="1048575" man="1"/>
        <brk id="101" max="1048575" man="1"/>
        <brk id="102" max="1048575" man="1"/>
        <brk id="104" max="1048575" man="1"/>
        <brk id="106" max="1048575" man="1"/>
        <brk id="108" max="1048575" man="1"/>
        <brk id="110" max="1048575" man="1"/>
        <brk id="112" max="1048575" man="1"/>
        <brk id="115" max="1048575" man="1"/>
        <brk id="118" max="1048575" man="1"/>
        <brk id="119" max="1048575" man="1"/>
        <brk id="122" max="1048575" man="1"/>
        <brk id="125" max="1048575" man="1"/>
        <brk id="128" max="1048575" man="1"/>
        <brk id="131" max="1048575" man="1"/>
        <brk id="134" max="1048575" man="1"/>
        <brk id="144" max="1048575" man="1"/>
      </colBreaks>
      <pageMargins left="0.44" right="0.32" top="0.59055118110236227" bottom="0.56000000000000005" header="0.39370078740157483" footer="0.31496062992125984"/>
      <pageSetup paperSize="9" scale="70" orientation="landscape" r:id="rId8"/>
      <headerFooter alignWithMargins="0">
        <oddHeader>&amp;L&amp;"Arial CE,Tučné"&amp;11Vyhodnocení počtu zaměstnanců a vyplacených mezd v roce 2014, pokrytí výdajů na platy pro r. 2015 normativním rozpočtem</oddHeader>
        <oddFooter>&amp;R&amp;P / &amp;N</oddFooter>
      </headerFooter>
      <autoFilter ref="C4:BJ179" xr:uid="{5D97C9A9-0DC0-40B7-9476-C4F26E8F7258}"/>
    </customSheetView>
    <customSheetView guid="{FE72A262-5F60-4734-BA37-E1F53DE32186}" scale="90" showPageBreaks="1" showAutoFilter="1">
      <pane xSplit="3" ySplit="4" topLeftCell="CL5" activePane="bottomRight" state="frozen"/>
      <selection pane="bottomRight" activeCell="CQ6" sqref="CQ6"/>
      <colBreaks count="29" manualBreakCount="29">
        <brk id="19" max="1048575" man="1"/>
        <brk id="20" max="1048575" man="1"/>
        <brk id="34" max="1048575" man="1"/>
        <brk id="46" max="1048575" man="1"/>
        <brk id="62" max="1048575" man="1"/>
        <brk id="66" max="1048575" man="1"/>
        <brk id="75" max="1048575" man="1"/>
        <brk id="84" max="1048575" man="1"/>
        <brk id="87" max="1048575" man="1"/>
        <brk id="90" max="1048575" man="1"/>
        <brk id="93" max="1048575" man="1"/>
        <brk id="96" max="1048575" man="1"/>
        <brk id="99" max="1048575" man="1"/>
        <brk id="101" max="1048575" man="1"/>
        <brk id="102" max="1048575" man="1"/>
        <brk id="104" max="1048575" man="1"/>
        <brk id="106" max="1048575" man="1"/>
        <brk id="108" max="1048575" man="1"/>
        <brk id="110" max="1048575" man="1"/>
        <brk id="112" max="1048575" man="1"/>
        <brk id="115" max="1048575" man="1"/>
        <brk id="118" max="1048575" man="1"/>
        <brk id="119" max="1048575" man="1"/>
        <brk id="122" max="1048575" man="1"/>
        <brk id="125" max="1048575" man="1"/>
        <brk id="128" max="1048575" man="1"/>
        <brk id="131" max="1048575" man="1"/>
        <brk id="134" max="1048575" man="1"/>
        <brk id="144" max="1048575" man="1"/>
      </colBreaks>
      <pageMargins left="0.78740157480314965" right="0.55118110236220474" top="0.59055118110236227" bottom="0.31496062992125984" header="0.39370078740157483" footer="0.31496062992125984"/>
      <pageSetup paperSize="9" scale="70" orientation="landscape" r:id="rId9"/>
      <headerFooter alignWithMargins="0">
        <oddHeader>&amp;L&amp;"Arial CE,tučné"&amp;11Rekapitulace výsledků zpracování finančních rozvah počtu zaměstnanců a mezd</oddHeader>
        <oddFooter>Stránka &amp;P z &amp;N</oddFooter>
      </headerFooter>
      <autoFilter ref="C4:BJ179" xr:uid="{9D92C03A-ACBD-4267-8ACC-D50CB8C90301}"/>
    </customSheetView>
    <customSheetView guid="{3D139D5F-E81C-49AC-B722-61A6B21833C7}" scale="80" showPageBreaks="1" fitToPage="1">
      <pane xSplit="2" ySplit="4" topLeftCell="AO134" activePane="bottomRight" state="frozen"/>
      <selection pane="bottomRight" activeCell="AU139" sqref="AU137:AU139"/>
      <colBreaks count="33" manualBreakCount="33">
        <brk id="8" max="1048575" man="1"/>
        <brk id="15" max="1048575" man="1"/>
        <brk id="25" max="1048575" man="1"/>
        <brk id="31" max="1048575" man="1"/>
        <brk id="38" max="1048575" man="1"/>
        <brk id="39" max="1048575" man="1"/>
        <brk id="47" max="1048575" man="1"/>
        <brk id="49" max="1048575" man="1"/>
        <brk id="50" max="1048575" man="1"/>
        <brk id="51" max="1048575" man="1"/>
        <brk id="53" max="1048575" man="1"/>
        <brk id="61" max="1048575" man="1"/>
        <brk id="68" max="1048575" man="1"/>
        <brk id="79" max="1048575" man="1"/>
        <brk id="82" max="1048575" man="1"/>
        <brk id="83" max="1048575" man="1"/>
        <brk id="93" max="1048575" man="1"/>
        <brk id="96" max="1048575" man="1"/>
        <brk id="97" max="1048575" man="1"/>
        <brk id="98" max="1048575" man="1"/>
        <brk id="99" max="1048575" man="1"/>
        <brk id="100" max="1048575" man="1"/>
        <brk id="101" max="1048575" man="1"/>
        <brk id="102" max="1048575" man="1"/>
        <brk id="108" max="1048575" man="1"/>
        <brk id="110" max="1048575" man="1"/>
        <brk id="112" max="1048575" man="1"/>
        <brk id="119" max="1048575" man="1"/>
        <brk id="126" max="1048575" man="1"/>
        <brk id="128" max="1048575" man="1"/>
        <brk id="135" max="1048575" man="1"/>
        <brk id="142" max="1048575" man="1"/>
        <brk id="144" max="1048575" man="1"/>
      </colBreaks>
      <pageMargins left="0.78740157480314965" right="0.55118110236220474" top="0.6692913385826772" bottom="0.47244094488188981" header="0.47244094488188981" footer="0.31496062992125984"/>
      <pageSetup paperSize="9" scale="10" orientation="portrait" r:id="rId10"/>
      <headerFooter alignWithMargins="0">
        <oddHeader>&amp;L&amp;"Arial CE,tučné"&amp;11Rekapitulace výsledků zpracování finančních rozvah počtu zaměstnanců a mezd</oddHeader>
        <oddFooter>Stránka &amp;P z &amp;N</oddFooter>
      </headerFooter>
    </customSheetView>
    <customSheetView guid="{21FB03B5-FEC1-457E-9D5D-AEAF28571CD0}" scale="80" showPageBreaks="1" showAutoFilter="1" hiddenColumns="1">
      <pane xSplit="3" ySplit="4" topLeftCell="BV13" activePane="bottomRight" state="frozen"/>
      <selection pane="bottomRight" activeCell="CF46" sqref="CF46"/>
      <colBreaks count="24" manualBreakCount="24">
        <brk id="8" max="1048575" man="1"/>
        <brk id="18" max="1048575" man="1"/>
        <brk id="19" max="1048575" man="1"/>
        <brk id="20" max="1048575" man="1"/>
        <brk id="31" max="1048575" man="1"/>
        <brk id="45" max="1048575" man="1"/>
        <brk id="60" max="1048575" man="1"/>
        <brk id="62" max="1048575" man="1"/>
        <brk id="67" max="1048575" man="1"/>
        <brk id="68" max="1048575" man="1"/>
        <brk id="69" max="1048575" man="1"/>
        <brk id="74" max="1048575" man="1"/>
        <brk id="88" max="1048575" man="1"/>
        <brk id="89" max="1048575" man="1"/>
        <brk id="90" max="1048575" man="1"/>
        <brk id="100" max="1048575" man="1"/>
        <brk id="105" max="1048575" man="1"/>
        <brk id="111" max="1048575" man="1"/>
        <brk id="117" max="1048575" man="1"/>
        <brk id="119" max="1048575" man="1"/>
        <brk id="121" max="1048575" man="1"/>
        <brk id="128" max="1048575" man="1"/>
        <brk id="137" max="1048575" man="1"/>
        <brk id="153" max="1048575" man="1"/>
      </colBreaks>
      <pageMargins left="0.78740157480314965" right="0.55118110236220474" top="0.6692913385826772" bottom="0.55118110236220474" header="0.47244094488188981" footer="0.31496062992125984"/>
      <pageSetup paperSize="9" scale="90" orientation="portrait" r:id="rId11"/>
      <headerFooter alignWithMargins="0">
        <oddHeader>&amp;L&amp;"Arial CE,tučné"&amp;11Rekapitulace výsledků zpracování finančních rozvah počtu zaměstnanců a mezd</oddHeader>
        <oddFooter>Stránka &amp;P z &amp;N</oddFooter>
      </headerFooter>
      <autoFilter ref="BD4:CG186" xr:uid="{C5BF68CC-A2C9-4BD7-9894-DA45458E5C4E}"/>
    </customSheetView>
    <customSheetView guid="{E18F526E-3662-4F2A-832F-18B708A7FC98}" showPageBreaks="1" showAutoFilter="1">
      <pane xSplit="2" ySplit="4" topLeftCell="AH148" activePane="bottomRight" state="frozen"/>
      <selection pane="bottomRight" activeCell="AJ184" sqref="AJ184"/>
      <colBreaks count="35" manualBreakCount="35">
        <brk id="8" max="1048575" man="1"/>
        <brk id="14" max="1048575" man="1"/>
        <brk id="19" max="1048575" man="1"/>
        <brk id="20" max="1048575" man="1"/>
        <brk id="27" max="1048575" man="1"/>
        <brk id="33" max="1048575" man="1"/>
        <brk id="34" max="1048575" man="1"/>
        <brk id="41" max="1048575" man="1"/>
        <brk id="46" max="1048575" man="1"/>
        <brk id="52" max="1048575" man="1"/>
        <brk id="59" max="1048575" man="1"/>
        <brk id="63" max="1048575" man="1"/>
        <brk id="67" max="1048575" man="1"/>
        <brk id="83" max="1048575" man="1"/>
        <brk id="86" max="1048575" man="1"/>
        <brk id="89" max="1048575" man="1"/>
        <brk id="92" max="1048575" man="1"/>
        <brk id="95" max="1048575" man="1"/>
        <brk id="98" max="1048575" man="1"/>
        <brk id="100" max="1048575" man="1"/>
        <brk id="101" max="1048575" man="1"/>
        <brk id="103" max="1048575" man="1"/>
        <brk id="105" max="1048575" man="1"/>
        <brk id="107" max="1048575" man="1"/>
        <brk id="109" max="1048575" man="1"/>
        <brk id="111" max="1048575" man="1"/>
        <brk id="114" max="1048575" man="1"/>
        <brk id="117" max="1048575" man="1"/>
        <brk id="118" max="1048575" man="1"/>
        <brk id="121" max="1048575" man="1"/>
        <brk id="124" max="1048575" man="1"/>
        <brk id="127" max="1048575" man="1"/>
        <brk id="130" max="1048575" man="1"/>
        <brk id="133" max="1048575" man="1"/>
        <brk id="143" max="1048575" man="1"/>
      </colBreaks>
      <pageMargins left="0.78740157480314965" right="0.55118110236220474" top="0.59055118110236227" bottom="0.31496062992125984" header="0.39370078740157483" footer="0.31496062992125984"/>
      <pageSetup paperSize="9" scale="75" orientation="portrait" r:id="rId12"/>
      <headerFooter alignWithMargins="0">
        <oddHeader>&amp;L&amp;"Arial CE,tučné"&amp;11Rekapitulace výsledků zpracování finančních rozvah počtu zaměstnanců a mezd</oddHeader>
        <oddFooter>Stránka &amp;P z &amp;N</oddFooter>
      </headerFooter>
      <autoFilter ref="A2:BQ189" xr:uid="{E20F80CD-7285-4398-886B-19374CB0CC85}">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53" showButton="0"/>
        <filterColumn colId="54" showButton="0"/>
      </autoFilter>
    </customSheetView>
    <customSheetView guid="{DBB9E3DD-A798-4BA6-86CB-62C7654AF7C2}" scale="80" showPageBreaks="1" showAutoFilter="1">
      <pane xSplit="3" ySplit="4" topLeftCell="P91" activePane="bottomRight" state="frozen"/>
      <selection pane="bottomRight" activeCell="X99" sqref="X99"/>
      <colBreaks count="24" manualBreakCount="24">
        <brk id="8" max="1048575" man="1"/>
        <brk id="18" max="1048575" man="1"/>
        <brk id="19" max="1048575" man="1"/>
        <brk id="20" max="1048575" man="1"/>
        <brk id="31" max="1048575" man="1"/>
        <brk id="45" max="1048575" man="1"/>
        <brk id="59" max="1048575" man="1"/>
        <brk id="61" max="1048575" man="1"/>
        <brk id="66" max="1048575" man="1"/>
        <brk id="67" max="1048575" man="1"/>
        <brk id="68" max="1048575" man="1"/>
        <brk id="73" max="1048575" man="1"/>
        <brk id="87" max="1048575" man="1"/>
        <brk id="88" max="1048575" man="1"/>
        <brk id="89" max="1048575" man="1"/>
        <brk id="99" max="1048575" man="1"/>
        <brk id="104" max="1048575" man="1"/>
        <brk id="110" max="1048575" man="1"/>
        <brk id="116" max="1048575" man="1"/>
        <brk id="118" max="1048575" man="1"/>
        <brk id="120" max="1048575" man="1"/>
        <brk id="127" max="1048575" man="1"/>
        <brk id="136" max="1048575" man="1"/>
        <brk id="152" max="1048575" man="1"/>
      </colBreaks>
      <pageMargins left="0.78740157480314965" right="0.55118110236220474" top="0.6692913385826772" bottom="0.55000000000000004" header="0.47244094488188981" footer="0.31496062992125984"/>
      <pageSetup paperSize="9" scale="75" orientation="landscape" r:id="rId13"/>
      <headerFooter alignWithMargins="0">
        <oddHeader>&amp;L&amp;"Arial CE,tučné"&amp;11Rekapitulace výsledků zpracování finančních rozvah počtu zaměstnanců a mezd</oddHeader>
        <oddFooter>Stránka &amp;P z &amp;N</oddFooter>
      </headerFooter>
      <autoFilter ref="B1:E1" xr:uid="{3FFF9664-7F8C-4E6D-B923-1B362C11C7DA}"/>
    </customSheetView>
    <customSheetView guid="{C912630A-CE1E-43BF-93A5-907EB893AE9F}" showPageBreaks="1" fitToPage="1">
      <pane xSplit="3" ySplit="4" topLeftCell="BY96" activePane="bottomRight" state="frozen"/>
      <selection pane="bottomRight" activeCell="B119" sqref="B119:B120"/>
      <pageMargins left="0" right="0" top="0" bottom="0" header="0" footer="0"/>
      <pageSetup paperSize="9" scale="10" fitToHeight="2" orientation="portrait" r:id="rId14"/>
      <headerFooter alignWithMargins="0">
        <oddHeader>&amp;L&amp;"Arial CE,tučné"&amp;11Rekapitulace výsledků zpracování finančních rozvah počtu zaměstnanců a mezd</oddHeader>
        <oddFooter>Stránka &amp;P z &amp;N</oddFooter>
      </headerFooter>
    </customSheetView>
    <customSheetView guid="{73A9278F-ACD2-46CC-90F0-5FE6E8646A78}" scale="80" showPageBreaks="1" showAutoFilter="1" hiddenColumns="1">
      <pane xSplit="3" ySplit="4" topLeftCell="AV5" activePane="bottomRight" state="frozen"/>
      <selection pane="bottomRight" activeCell="BD25" sqref="BD25"/>
      <colBreaks count="26" manualBreakCount="26">
        <brk id="10" max="1048575" man="1"/>
        <brk id="11" max="1048575" man="1"/>
        <brk id="15" max="1048575" man="1"/>
        <brk id="25" max="1048575" man="1"/>
        <brk id="30" max="1048575" man="1"/>
        <brk id="38" max="1048575" man="1"/>
        <brk id="39" max="1048575" man="1"/>
        <brk id="47" max="1048575" man="1"/>
        <brk id="48" max="1048575" man="1"/>
        <brk id="49" max="1048575" man="1"/>
        <brk id="51" max="1048575" man="1"/>
        <brk id="59" max="1048575" man="1"/>
        <brk id="60" max="1048575" man="1"/>
        <brk id="67" max="1048575" man="1"/>
        <brk id="76" max="1048575" man="1"/>
        <brk id="84" max="1048575" man="1"/>
        <brk id="93" max="1048575" man="1"/>
        <brk id="102" max="1048575" man="1"/>
        <brk id="105" max="1048575" man="1"/>
        <brk id="110" max="1048575" man="1"/>
        <brk id="113" max="1048575" man="1"/>
        <brk id="122" max="1048575" man="1"/>
        <brk id="131" max="1048575" man="1"/>
        <brk id="140" max="1048575" man="1"/>
        <brk id="149" max="1048575" man="1"/>
        <brk id="158" max="1048575" man="1"/>
      </colBreaks>
      <pageMargins left="0.41" right="0.54" top="0.67" bottom="0.47" header="0.46" footer="0.3"/>
      <pageSetup paperSize="9" scale="80" orientation="portrait" r:id="rId15"/>
      <headerFooter alignWithMargins="0">
        <oddHeader>&amp;L&amp;"Arial CE,tučné"&amp;11Rekapitulace výsledků zpracování finančních rozvah počtu zaměstnanců a mezd</oddHeader>
        <oddFooter>Stránka &amp;P z &amp;N</oddFooter>
      </headerFooter>
      <autoFilter ref="B1:BA1" xr:uid="{CA03D7C4-7176-4C1C-AC5F-C85AFA06BC35}"/>
    </customSheetView>
    <customSheetView guid="{9FDDAA86-AF96-4D9B-BEAF-E6D32D874E90}" scale="80" showPageBreaks="1" filter="1" showAutoFilter="1" hiddenColumns="1" showRuler="0">
      <pane xSplit="2" ySplit="4" topLeftCell="BJ5" activePane="bottomRight" state="frozen"/>
      <selection pane="bottomRight" activeCell="BQ12" sqref="BQ12"/>
      <colBreaks count="24" manualBreakCount="24">
        <brk id="8" max="1048575" man="1"/>
        <brk id="14" max="1048575" man="1"/>
        <brk id="23" max="1048575" man="1"/>
        <brk id="29" max="1048575" man="1"/>
        <brk id="36" max="1048575" man="1"/>
        <brk id="44" max="1048575" man="1"/>
        <brk id="46" max="1048575" man="1"/>
        <brk id="47" max="1048575" man="1"/>
        <brk id="48" max="1048575" man="1"/>
        <brk id="50" max="1048575" man="1"/>
        <brk id="58" max="1048575" man="1"/>
        <brk id="65" max="1048575" man="1"/>
        <brk id="76" max="1048575" man="1"/>
        <brk id="79" max="1048575" man="1"/>
        <brk id="80" max="1048575" man="1"/>
        <brk id="90" max="1048575" man="1"/>
        <brk id="93" max="1048575" man="1"/>
        <brk id="99" max="1048575" man="1"/>
        <brk id="105" max="1048575" man="1"/>
        <brk id="107" max="1048575" man="1"/>
        <brk id="109" max="1048575" man="1"/>
        <brk id="116" max="1048575" man="1"/>
        <brk id="125" max="1048575" man="1"/>
        <brk id="141" max="1048575" man="1"/>
      </colBreaks>
      <pageMargins left="0.77" right="0.54" top="0.67" bottom="0.47" header="0.46" footer="0.3"/>
      <pageSetup paperSize="9" scale="90" orientation="portrait" r:id="rId16"/>
      <headerFooter alignWithMargins="0">
        <oddHeader>&amp;L&amp;"Arial CE,tučné"&amp;11Rekapitulace výsledků zpracování finančních rozvah počtu zaměstnanců a mezd</oddHeader>
        <oddFooter>Stránka &amp;P z &amp;N</oddFooter>
      </headerFooter>
      <autoFilter ref="B1:G1" xr:uid="{6A0B0487-7223-4AF6-B8CC-5A5D4A86D708}">
        <filterColumn colId="5">
          <customFilters and="1">
            <customFilter operator="notEqual" val=" "/>
          </customFilters>
        </filterColumn>
      </autoFilter>
    </customSheetView>
    <customSheetView guid="{0D75C6D6-0D23-4498-AFA9-F81199E1F510}" scale="125" showPageBreaks="1" fitToPage="1" showRuler="0">
      <pane xSplit="2" ySplit="4" topLeftCell="BU95" activePane="bottomRight" state="frozen"/>
      <selection pane="bottomRight" activeCell="BV102" sqref="BV102"/>
      <colBreaks count="12" manualBreakCount="12">
        <brk id="10" max="1048575" man="1"/>
        <brk id="14" max="1048575" man="1"/>
        <brk id="24" max="1048575" man="1"/>
        <brk id="29" max="1048575" man="1"/>
        <brk id="42" max="1048575" man="1"/>
        <brk id="46" max="1048575" man="1"/>
        <brk id="47" max="1048575" man="1"/>
        <brk id="48" max="1048575" man="1"/>
        <brk id="50" max="1048575" man="1"/>
        <brk id="65" max="1048575" man="1"/>
        <brk id="107" max="1048575" man="1"/>
        <brk id="108" max="1048575" man="1"/>
      </colBreaks>
      <pageMargins left="0.41" right="0.54" top="0.67" bottom="0.47" header="0.46" footer="0.3"/>
      <pageSetup paperSize="9" scale="10" orientation="portrait" r:id="rId17"/>
      <headerFooter alignWithMargins="0">
        <oddHeader>&amp;L&amp;"Arial CE,tučné"&amp;11Rekapitulace výsledků zpracování finančních rozvah počtu zaměstnanců a mezd</oddHeader>
        <oddFooter>Stránka &amp;P z &amp;N</oddFooter>
      </headerFooter>
    </customSheetView>
    <customSheetView guid="{16DB59CC-AD35-46AF-86E6-9754EC16E66C}" scale="85" showPageBreaks="1" fitToPage="1" showRuler="0">
      <pane xSplit="2" ySplit="4" topLeftCell="CA110" activePane="bottomRight" state="frozen"/>
      <selection pane="bottomRight" activeCell="CO35" sqref="CO35"/>
      <colBreaks count="7" manualBreakCount="7">
        <brk id="71" max="1048575" man="1"/>
        <brk id="72" max="1048575" man="1"/>
        <brk id="87" max="1048575" man="1"/>
        <brk id="100" max="1048575" man="1"/>
        <brk id="105" max="1048575" man="1"/>
        <brk id="111" max="1048575" man="1"/>
        <brk id="113" max="1048575" man="1"/>
      </colBreaks>
      <pageMargins left="0" right="0" top="0.51181102362204722" bottom="0" header="0.27559055118110237" footer="0"/>
      <pageSetup paperSize="9" scale="15" orientation="landscape" r:id="rId18"/>
      <headerFooter alignWithMargins="0">
        <oddHeader>&amp;L&amp;"Arial CE,tučné"&amp;11Rekapitulace výsledků zpracování finančních rozvah počtu zaměstnanců a mezd</oddHeader>
      </headerFooter>
    </customSheetView>
    <customSheetView guid="{4F6545A6-568C-4395-A38E-00A03A6331A8}" showPageBreaks="1" fitToPage="1" showRuler="0">
      <pane xSplit="2" ySplit="4" topLeftCell="CI120" activePane="bottomRight" state="frozen"/>
      <selection pane="bottomRight" activeCell="CS133" sqref="CS133"/>
      <colBreaks count="11" manualBreakCount="11">
        <brk id="18" max="1048575" man="1"/>
        <brk id="32" max="1048575" man="1"/>
        <brk id="46" max="1048575" man="1"/>
        <brk id="47" max="1048575" man="1"/>
        <brk id="48" max="1048575" man="1"/>
        <brk id="49" max="1048575" man="1"/>
        <brk id="61" max="1048575" man="1"/>
        <brk id="80" max="1048575" man="1"/>
        <brk id="99" max="1048575" man="1"/>
        <brk id="100" max="1048575" man="1"/>
        <brk id="114" max="1048575" man="1"/>
      </colBreaks>
      <pageMargins left="0.17" right="0" top="0.6692913385826772" bottom="0.59055118110236227" header="0.47244094488188981" footer="0.31496062992125984"/>
      <pageSetup paperSize="9" scale="15" fitToHeight="2" orientation="landscape" r:id="rId19"/>
      <headerFooter alignWithMargins="0">
        <oddHeader>&amp;L&amp;"Arial CE,tučné"&amp;11Rekapitulace výsledků zpracování finančních rozvah počtu zaměstnanců a mezd</oddHeader>
        <oddFooter>Stránka &amp;P z &amp;N</oddFooter>
      </headerFooter>
    </customSheetView>
    <customSheetView guid="{472D8D96-9E0B-48AA-8BD5-80586558172E}" showPageBreaks="1" fitToPage="1" showRuler="0">
      <pane xSplit="2" ySplit="4" topLeftCell="BK81" activePane="bottomRight" state="frozen"/>
      <selection pane="bottomRight" activeCell="BQ86" sqref="BQ86"/>
      <colBreaks count="11" manualBreakCount="11">
        <brk id="13" max="1048575" man="1"/>
        <brk id="15" max="1048575" man="1"/>
        <brk id="18" max="1048575" man="1"/>
        <brk id="31" max="1048575" man="1"/>
        <brk id="45" max="1048575" man="1"/>
        <brk id="61" max="1048575" man="1"/>
        <brk id="62" max="1048575" man="1"/>
        <brk id="65" max="1048575" man="1"/>
        <brk id="67" max="1048575" man="1"/>
        <brk id="78" max="1048575" man="1"/>
        <brk id="102" max="1048575" man="1"/>
      </colBreaks>
      <pageMargins left="0" right="0" top="0" bottom="0" header="0" footer="0"/>
      <pageSetup paperSize="9" scale="50" fitToWidth="3" fitToHeight="3" orientation="landscape" r:id="rId20"/>
      <headerFooter alignWithMargins="0">
        <oddHeader>&amp;L&amp;"Arial CE,tučné"&amp;11Rekapitulace výsledků zpracování finančních rozvah počtu zaměstnanců a mezd</oddHeader>
        <oddFooter>Stránka &amp;P z &amp;N</oddFooter>
      </headerFooter>
    </customSheetView>
    <customSheetView guid="{20607AA2-6209-48E5-800E-CE55AB9B3BBF}" showPageBreaks="1" showRuler="0">
      <pane xSplit="2" ySplit="4" topLeftCell="AO91" activePane="bottomRight" state="frozen"/>
      <selection pane="bottomRight" activeCell="AV110" sqref="AV110"/>
      <colBreaks count="4" manualBreakCount="4">
        <brk id="18" max="1048575" man="1"/>
        <brk id="31" max="1048575" man="1"/>
        <brk id="45" max="1048575" man="1"/>
        <brk id="59" max="1048575" man="1"/>
      </colBreaks>
      <pageMargins left="0.39370078740157483" right="0.55118110236220474" top="0.6692913385826772" bottom="0.47244094488188981" header="0.47244094488188981" footer="0.31496062992125984"/>
      <pageSetup paperSize="9" scale="90" orientation="landscape" r:id="rId21"/>
      <headerFooter alignWithMargins="0">
        <oddHeader>&amp;L&amp;"Arial CE,tučné"&amp;11Rekapitulace výsledků zpracování finančních rozvah počtu zaměstnanců a mezd</oddHeader>
        <oddFooter>Stránka &amp;P z &amp;N</oddFooter>
      </headerFooter>
    </customSheetView>
    <customSheetView guid="{186A3392-E96B-4857-95EE-E26001ED6B85}" scale="85" showPageBreaks="1" showRuler="0">
      <pane xSplit="2" ySplit="4" topLeftCell="C123" activePane="bottomRight" state="frozen"/>
      <selection pane="bottomRight" activeCell="C134" sqref="C134"/>
      <colBreaks count="4" manualBreakCount="4">
        <brk id="18" max="1048575" man="1"/>
        <brk id="31" max="1048575" man="1"/>
        <brk id="47" max="1048575" man="1"/>
        <brk id="63" max="1048575" man="1"/>
      </colBreaks>
      <pageMargins left="0.41" right="0.54" top="0.67" bottom="0.47" header="0.46" footer="0.3"/>
      <pageSetup paperSize="9" scale="90" orientation="landscape" r:id="rId22"/>
      <headerFooter alignWithMargins="0">
        <oddHeader>&amp;L&amp;"Arial CE,tučné"&amp;11Rekapitulace výsledků zpracování finančních rozvah počtu zaměstnanců a mezd</oddHeader>
        <oddFooter>Stránka &amp;P z &amp;N</oddFooter>
      </headerFooter>
    </customSheetView>
    <customSheetView guid="{5C56AF04-5BD7-11D7-A5C2-B622CBA17847}" scale="75" showPageBreaks="1" showRuler="0">
      <pane xSplit="2" ySplit="4" topLeftCell="C5" activePane="bottomRight" state="frozen"/>
      <selection pane="bottomRight" activeCell="E1" sqref="E1"/>
      <colBreaks count="4" manualBreakCount="4">
        <brk id="18" max="1048575" man="1"/>
        <brk id="31" max="1048575" man="1"/>
        <brk id="45" max="1048575" man="1"/>
        <brk id="62" max="1048575" man="1"/>
      </colBreaks>
      <pageMargins left="0.41" right="0.54" top="0.67" bottom="0.47" header="0.46" footer="0.3"/>
      <pageSetup paperSize="9" scale="90" orientation="landscape" r:id="rId23"/>
      <headerFooter alignWithMargins="0">
        <oddHeader>&amp;L&amp;"Arial CE,tučné"&amp;11Rekapitulace výsledků zpracování finančních rozvah počtu zaměstnanců a mezd</oddHeader>
        <oddFooter>Stránka &amp;P z &amp;N</oddFooter>
      </headerFooter>
    </customSheetView>
    <customSheetView guid="{B2D20EA2-AB1E-474D-9FDB-B8A61C912297}" showPageBreaks="1" showRuler="0">
      <pane xSplit="2" ySplit="4" topLeftCell="CJ37" activePane="bottomRight" state="frozen"/>
      <selection pane="bottomRight" activeCell="CP38" sqref="CP38"/>
      <colBreaks count="15" manualBreakCount="15">
        <brk id="13" max="1048575" man="1"/>
        <brk id="16" max="1048575" man="1"/>
        <brk id="18" max="1048575" man="1"/>
        <brk id="31" max="1048575" man="1"/>
        <brk id="45" max="1048575" man="1"/>
        <brk id="59" max="1048575" man="1"/>
        <brk id="61" max="1048575" man="1"/>
        <brk id="62" max="1048575" man="1"/>
        <brk id="76" max="1048575" man="1"/>
        <brk id="78" max="1048575" man="1"/>
        <brk id="93" max="1048575" man="1"/>
        <brk id="94" max="1048575" man="1"/>
        <brk id="106" max="1048575" man="1"/>
        <brk id="110" max="1048575" man="1"/>
        <brk id="123" max="1048575" man="1"/>
      </colBreaks>
      <pageMargins left="0.41" right="0.23" top="0.67" bottom="0.47" header="0.46" footer="0.3"/>
      <pageSetup paperSize="9" scale="90" orientation="landscape" r:id="rId24"/>
      <headerFooter alignWithMargins="0">
        <oddHeader>&amp;L&amp;"Arial CE,tučné"&amp;11Rekapitulace výsledků zpracování finančních rozvah počtu zaměstnanců a mezd</oddHeader>
        <oddFooter>Stránka &amp;P z &amp;N</oddFooter>
      </headerFooter>
    </customSheetView>
    <customSheetView guid="{B45F1B8F-13AA-4970-BA9A-C39B2F8FFA63}" scale="85" showPageBreaks="1" showAutoFilter="1" showRuler="0">
      <pane xSplit="2" ySplit="4" topLeftCell="CD5" activePane="bottomRight" state="frozen"/>
      <selection pane="bottomRight" activeCell="CT4" sqref="CT4"/>
      <colBreaks count="5" manualBreakCount="5">
        <brk id="29" max="1048575" man="1"/>
        <brk id="31" max="1048575" man="1"/>
        <brk id="54" max="1048575" man="1"/>
        <brk id="72" max="1048575" man="1"/>
        <brk id="105" max="1048575" man="1"/>
      </colBreaks>
      <pageMargins left="0" right="0" top="0" bottom="0" header="0.47244094488188981" footer="0.31496062992125984"/>
      <pageSetup paperSize="9" scale="50" orientation="landscape" r:id="rId25"/>
      <headerFooter alignWithMargins="0">
        <oddHeader>&amp;L&amp;"Arial CE,tučné"&amp;11Rekapitulace výsledků zpracování finančních rozvah počtu zaměstnanců a mezd</oddHeader>
        <oddFooter>Stránka &amp;P z &amp;N</oddFooter>
      </headerFooter>
      <autoFilter ref="B1:O1" xr:uid="{1E985096-44D0-488D-809F-B2C6D83DFBD3}"/>
    </customSheetView>
    <customSheetView guid="{1D888E37-2224-47B8-BBCA-8AE3DB477E24}" showPageBreaks="1" fitToPage="1" showRuler="0">
      <pane xSplit="2" ySplit="4" topLeftCell="CI96" activePane="bottomRight" state="frozen"/>
      <selection pane="bottomRight" activeCell="CE102" sqref="CE102"/>
      <colBreaks count="6" manualBreakCount="6">
        <brk id="30" max="1048575" man="1"/>
        <brk id="32" max="1048575" man="1"/>
        <brk id="55" max="1048575" man="1"/>
        <brk id="73" max="1048575" man="1"/>
        <brk id="106" max="1048575" man="1"/>
        <brk id="114" max="1048575" man="1"/>
      </colBreaks>
      <pageMargins left="0" right="0" top="0" bottom="0" header="0.47244094488188981" footer="0.31496062992125984"/>
      <pageSetup paperSize="9" scale="10" orientation="portrait" r:id="rId26"/>
      <headerFooter alignWithMargins="0">
        <oddHeader>&amp;L&amp;"Arial CE,tučné"&amp;11Rekapitulace výsledků zpracování finančních rozvah počtu zaměstnanců a mezd</oddHeader>
        <oddFooter>Stránka &amp;P z &amp;N</oddFooter>
      </headerFooter>
    </customSheetView>
    <customSheetView guid="{F3D1AC9C-FE0D-438A-88AC-8D3A8FAAA497}" scale="125" showPageBreaks="1" fitToPage="1" showAutoFilter="1" hiddenColumns="1" showRuler="0">
      <pane xSplit="2" ySplit="4" topLeftCell="BS17" activePane="bottomRight" state="frozen"/>
      <selection pane="bottomRight" activeCell="BS6" sqref="BS6"/>
      <colBreaks count="13" manualBreakCount="13">
        <brk id="10" max="1048575" man="1"/>
        <brk id="14" max="1048575" man="1"/>
        <brk id="24" max="1048575" man="1"/>
        <brk id="29" max="1048575" man="1"/>
        <brk id="38" max="1048575" man="1"/>
        <brk id="46" max="1048575" man="1"/>
        <brk id="47" max="1048575" man="1"/>
        <brk id="48" max="1048575" man="1"/>
        <brk id="50" max="1048575" man="1"/>
        <brk id="65" max="1048575" man="1"/>
        <brk id="108" max="1048575" man="1"/>
        <brk id="113" max="1048575" man="1"/>
        <brk id="121" max="1048575" man="1"/>
      </colBreaks>
      <pageMargins left="0.2" right="0.54" top="0.27" bottom="0.17" header="0.17" footer="0.16"/>
      <pageSetup paperSize="9" scale="11" orientation="portrait" r:id="rId27"/>
      <headerFooter alignWithMargins="0">
        <oddHeader>&amp;L&amp;"Arial CE,tučné"&amp;11Rekapitulace výsledků zpracování finančních rozvah počtu zaměstnanců a mezd</oddHeader>
        <oddFooter>Stránka &amp;P z &amp;N</oddFooter>
      </headerFooter>
      <autoFilter ref="B1:CV1" xr:uid="{D262FA43-6C1F-4A13-9AD5-53822726CBD2}"/>
    </customSheetView>
    <customSheetView guid="{42C77DEA-95AC-4A20-8DF3-B83B09926CE9}" scale="125" showPageBreaks="1" fitToPage="1" showRuler="0">
      <pane xSplit="2" ySplit="4" topLeftCell="BG29" activePane="bottomRight" state="frozen"/>
      <selection pane="bottomRight" activeCell="BS29" sqref="BS29"/>
      <colBreaks count="9" manualBreakCount="9">
        <brk id="14" max="1048575" man="1"/>
        <brk id="29" max="1048575" man="1"/>
        <brk id="46" max="1048575" man="1"/>
        <brk id="47" max="1048575" man="1"/>
        <brk id="48" max="1048575" man="1"/>
        <brk id="50" max="1048575" man="1"/>
        <brk id="65" max="1048575" man="1"/>
        <brk id="107" max="1048575" man="1"/>
        <brk id="109" max="1048575" man="1"/>
      </colBreaks>
      <pageMargins left="0.41" right="0.54" top="0.67" bottom="0.47" header="0.46" footer="0.3"/>
      <pageSetup paperSize="9" scale="10" orientation="portrait" r:id="rId28"/>
      <headerFooter alignWithMargins="0">
        <oddHeader>&amp;L&amp;"Arial CE,tučné"&amp;11Rekapitulace výsledků zpracování finančních rozvah počtu zaměstnanců a mezd</oddHeader>
        <oddFooter>Stránka &amp;P z &amp;N</oddFooter>
      </headerFooter>
    </customSheetView>
    <customSheetView guid="{457267F0-EEA0-4644-991E-A27CA2C23373}" scale="110" showAutoFilter="1">
      <pane xSplit="3" ySplit="4" topLeftCell="M101" activePane="bottomRight" state="frozen"/>
      <selection pane="bottomRight" activeCell="O1" sqref="O1:AF65536"/>
      <colBreaks count="24" manualBreakCount="24">
        <brk id="8" max="1048575" man="1"/>
        <brk id="18" max="1048575" man="1"/>
        <brk id="19" max="1048575" man="1"/>
        <brk id="20" max="1048575" man="1"/>
        <brk id="31" max="1048575" man="1"/>
        <brk id="45" max="1048575" man="1"/>
        <brk id="59" max="1048575" man="1"/>
        <brk id="61" max="1048575" man="1"/>
        <brk id="66" max="1048575" man="1"/>
        <brk id="67" max="1048575" man="1"/>
        <brk id="68" max="1048575" man="1"/>
        <brk id="73" max="1048575" man="1"/>
        <brk id="87" max="1048575" man="1"/>
        <brk id="88" max="1048575" man="1"/>
        <brk id="89" max="1048575" man="1"/>
        <brk id="99" max="1048575" man="1"/>
        <brk id="104" max="1048575" man="1"/>
        <brk id="110" max="1048575" man="1"/>
        <brk id="116" max="1048575" man="1"/>
        <brk id="118" max="1048575" man="1"/>
        <brk id="120" max="1048575" man="1"/>
        <brk id="127" max="1048575" man="1"/>
        <brk id="136" max="1048575" man="1"/>
        <brk id="152" max="1048575" man="1"/>
      </colBreaks>
      <pageMargins left="0.78740157480314965" right="0.55118110236220474" top="0.6692913385826772" bottom="0.55000000000000004" header="0.47244094488188981" footer="0.31496062992125984"/>
      <pageSetup paperSize="9" scale="75" orientation="landscape" r:id="rId29"/>
      <headerFooter alignWithMargins="0">
        <oddHeader>&amp;L&amp;"Arial CE,tučné"&amp;11Rekapitulace výsledků zpracování finančních rozvah počtu zaměstnanců a mezd</oddHeader>
        <oddFooter>Stránka &amp;P z &amp;N</oddFooter>
      </headerFooter>
      <autoFilter ref="B1:E1" xr:uid="{778ED260-BBC1-4110-8CC0-959642451DE8}"/>
    </customSheetView>
    <customSheetView guid="{F58E96A6-7FE1-4D44-A1BA-5CC1A0899A23}" showPageBreaks="1" fitToPage="1" topLeftCell="B1">
      <pane xSplit="1" ySplit="3" topLeftCell="AX91" activePane="bottomRight" state="frozenSplit"/>
      <selection pane="bottomRight" activeCell="AG166" sqref="AG166"/>
      <colBreaks count="33" manualBreakCount="33">
        <brk id="8" max="1048575" man="1"/>
        <brk id="14" max="1048575" man="1"/>
        <brk id="23" max="1048575" man="1"/>
        <brk id="29" max="1048575" man="1"/>
        <brk id="36" max="1048575" man="1"/>
        <brk id="37" max="1048575" man="1"/>
        <brk id="45" max="1048575" man="1"/>
        <brk id="47" max="1048575" man="1"/>
        <brk id="48" max="1048575" man="1"/>
        <brk id="49" max="1048575" man="1"/>
        <brk id="51" max="1048575" man="1"/>
        <brk id="59" max="1048575" man="1"/>
        <brk id="66" max="1048575" man="1"/>
        <brk id="77" max="1048575" man="1"/>
        <brk id="80" max="1048575" man="1"/>
        <brk id="81" max="1048575" man="1"/>
        <brk id="91" max="1048575" man="1"/>
        <brk id="94" max="1048575" man="1"/>
        <brk id="95" max="1048575" man="1"/>
        <brk id="96" max="1048575" man="1"/>
        <brk id="97" max="1048575" man="1"/>
        <brk id="98" max="1048575" man="1"/>
        <brk id="99" max="1048575" man="1"/>
        <brk id="100" max="1048575" man="1"/>
        <brk id="106" max="1048575" man="1"/>
        <brk id="108" max="1048575" man="1"/>
        <brk id="110" max="1048575" man="1"/>
        <brk id="117" max="1048575" man="1"/>
        <brk id="124" max="1048575" man="1"/>
        <brk id="126" max="1048575" man="1"/>
        <brk id="133" max="1048575" man="1"/>
        <brk id="140" max="1048575" man="1"/>
        <brk id="142" max="1048575" man="1"/>
      </colBreaks>
      <pageMargins left="0.78740157480314965" right="0.55118110236220474" top="0.6692913385826772" bottom="0.47244094488188981" header="0.47244094488188981" footer="0.31496062992125984"/>
      <pageSetup paperSize="9" scale="10" orientation="portrait" r:id="rId30"/>
      <headerFooter alignWithMargins="0">
        <oddHeader>&amp;L&amp;"Arial CE,tučné"&amp;11Rekapitulace výsledků zpracování finančních rozvah počtu zaměstnanců a mezd</oddHeader>
        <oddFooter>Stránka &amp;P z &amp;N</oddFooter>
      </headerFooter>
    </customSheetView>
    <customSheetView guid="{5FC9C78E-5B53-4558-848D-02C7639ADF8F}" scale="95" showPageBreaks="1" fitToPage="1" printArea="1" showAutoFilter="1">
      <pane xSplit="3" ySplit="4" topLeftCell="D5" activePane="bottomRight" state="frozen"/>
      <selection pane="bottomRight" activeCell="D5" sqref="D5:Q31"/>
      <colBreaks count="28" manualBreakCount="28">
        <brk id="23" max="1048575" man="1"/>
        <brk id="24" max="1048575" man="1"/>
        <brk id="29" max="1048575" man="1"/>
        <brk id="59" max="1048575" man="1"/>
        <brk id="64" max="1048575" man="1"/>
        <brk id="74" max="1048575" man="1"/>
        <brk id="83" max="1048575" man="1"/>
        <brk id="86" max="1048575" man="1"/>
        <brk id="89" max="1048575" man="1"/>
        <brk id="92" max="1048575" man="1"/>
        <brk id="95" max="1048575" man="1"/>
        <brk id="98" max="1048575" man="1"/>
        <brk id="100" max="1048575" man="1"/>
        <brk id="101" max="1048575" man="1"/>
        <brk id="103" max="1048575" man="1"/>
        <brk id="105" max="1048575" man="1"/>
        <brk id="107" max="1048575" man="1"/>
        <brk id="109" max="1048575" man="1"/>
        <brk id="111" max="1048575" man="1"/>
        <brk id="114" max="1048575" man="1"/>
        <brk id="117" max="1048575" man="1"/>
        <brk id="118" max="1048575" man="1"/>
        <brk id="121" max="1048575" man="1"/>
        <brk id="124" max="1048575" man="1"/>
        <brk id="127" max="1048575" man="1"/>
        <brk id="130" max="1048575" man="1"/>
        <brk id="133" max="1048575" man="1"/>
        <brk id="143" max="1048575" man="1"/>
      </colBreaks>
      <pageMargins left="0.78740157480314965" right="0.55118110236220474" top="0.59055118110236227" bottom="0.31496062992125984" header="0.39370078740157483" footer="0.31496062992125984"/>
      <pageSetup paperSize="9" scale="19" orientation="landscape" r:id="rId31"/>
      <headerFooter alignWithMargins="0">
        <oddHeader>&amp;L&amp;"Arial CE,tučné"&amp;11Rekapitulace výsledků zpracování finančních rozvah počtu zaměstnanců a mezd</oddHeader>
        <oddFooter>Stránka &amp;P z &amp;N</oddFooter>
      </headerFooter>
      <autoFilter ref="C4:BG183" xr:uid="{5CA89BDC-2EA1-4D51-974B-C9B49DA21D2E}"/>
    </customSheetView>
    <customSheetView guid="{CC19F704-C7A3-4D0D-B65E-971BF5D6AF9C}" scale="90" showPageBreaks="1" showAutoFilter="1">
      <pane xSplit="3" ySplit="4" topLeftCell="AI71" activePane="bottomRight" state="frozen"/>
      <selection pane="bottomRight" activeCell="BC81" sqref="BC81"/>
      <colBreaks count="29" manualBreakCount="29">
        <brk id="19" max="1048575" man="1"/>
        <brk id="20" max="1048575" man="1"/>
        <brk id="34" max="1048575" man="1"/>
        <brk id="46" max="1048575" man="1"/>
        <brk id="62" max="1048575" man="1"/>
        <brk id="66" max="1048575" man="1"/>
        <brk id="75" max="1048575" man="1"/>
        <brk id="84" max="1048575" man="1"/>
        <brk id="87" max="1048575" man="1"/>
        <brk id="90" max="1048575" man="1"/>
        <brk id="93" max="1048575" man="1"/>
        <brk id="96" max="1048575" man="1"/>
        <brk id="99" max="1048575" man="1"/>
        <brk id="101" max="1048575" man="1"/>
        <brk id="102" max="1048575" man="1"/>
        <brk id="104" max="1048575" man="1"/>
        <brk id="106" max="1048575" man="1"/>
        <brk id="108" max="1048575" man="1"/>
        <brk id="110" max="1048575" man="1"/>
        <brk id="112" max="1048575" man="1"/>
        <brk id="115" max="1048575" man="1"/>
        <brk id="118" max="1048575" man="1"/>
        <brk id="119" max="1048575" man="1"/>
        <brk id="122" max="1048575" man="1"/>
        <brk id="125" max="1048575" man="1"/>
        <brk id="128" max="1048575" man="1"/>
        <brk id="131" max="1048575" man="1"/>
        <brk id="134" max="1048575" man="1"/>
        <brk id="144" max="1048575" man="1"/>
      </colBreaks>
      <pageMargins left="0.78740157480314965" right="0.55118110236220474" top="0.59055118110236227" bottom="0.31496062992125984" header="0.39370078740157483" footer="0.31496062992125984"/>
      <pageSetup paperSize="9" scale="70" orientation="landscape" r:id="rId32"/>
      <headerFooter alignWithMargins="0">
        <oddHeader>&amp;L&amp;"Arial CE,tučné"&amp;11Rekapitulace výsledků zpracování finančních rozvah počtu zaměstnanců a mezd</oddHeader>
        <oddFooter>Stránka &amp;P z &amp;N</oddFooter>
      </headerFooter>
      <autoFilter ref="C4:BJ179" xr:uid="{7AF44515-239C-49FA-8FD0-5FE4FF01D949}"/>
    </customSheetView>
    <customSheetView guid="{D6DB05B1-397F-4DFD-8DE6-12D29C310C44}" scale="95" showPageBreaks="1" showAutoFilter="1" hiddenColumns="1">
      <pane xSplit="3" ySplit="4" topLeftCell="BA155" activePane="bottomRight" state="frozen"/>
      <selection pane="bottomRight" activeCell="BH180" sqref="BH180"/>
      <colBreaks count="29" manualBreakCount="29">
        <brk id="19" max="1048575" man="1"/>
        <brk id="20" max="1048575" man="1"/>
        <brk id="34" max="1048575" man="1"/>
        <brk id="46" max="1048575" man="1"/>
        <brk id="65" max="1048575" man="1"/>
        <brk id="69" max="1048575" man="1"/>
        <brk id="78" max="1048575" man="1"/>
        <brk id="87" max="1048575" man="1"/>
        <brk id="90" max="1048575" man="1"/>
        <brk id="93" max="1048575" man="1"/>
        <brk id="96" max="1048575" man="1"/>
        <brk id="99" max="1048575" man="1"/>
        <brk id="102" max="1048575" man="1"/>
        <brk id="104" max="1048575" man="1"/>
        <brk id="105" max="1048575" man="1"/>
        <brk id="107" max="1048575" man="1"/>
        <brk id="109" max="1048575" man="1"/>
        <brk id="111" max="1048575" man="1"/>
        <brk id="113" max="1048575" man="1"/>
        <brk id="115" max="1048575" man="1"/>
        <brk id="118" max="1048575" man="1"/>
        <brk id="121" max="1048575" man="1"/>
        <brk id="122" max="1048575" man="1"/>
        <brk id="125" max="1048575" man="1"/>
        <brk id="128" max="1048575" man="1"/>
        <brk id="131" max="1048575" man="1"/>
        <brk id="134" max="1048575" man="1"/>
        <brk id="137" max="1048575" man="1"/>
        <brk id="147" max="1048575" man="1"/>
      </colBreaks>
      <pageMargins left="0.78740157480314965" right="0.55118110236220474" top="0.59055118110236227" bottom="0.31496062992125984" header="0.39370078740157483" footer="0.31496062992125984"/>
      <pageSetup paperSize="9" scale="70" orientation="landscape" r:id="rId33"/>
      <headerFooter alignWithMargins="0">
        <oddHeader>&amp;L&amp;"Arial CE,tučné"&amp;11Rekapitulace výsledků zpracování finančních rozvah počtu zaměstnanců a mezd</oddHeader>
        <oddFooter>Stránka &amp;P z &amp;N</oddFooter>
      </headerFooter>
      <autoFilter ref="C4:BJ179" xr:uid="{43D0A912-BDD7-4ED7-BCAF-FA629FFDD8C3}"/>
    </customSheetView>
    <customSheetView guid="{0B96E24D-B6C1-4EBE-A0B1-F83E680D491E}" showPageBreaks="1" showAutoFilter="1">
      <pane xSplit="3" ySplit="4" topLeftCell="D131" activePane="bottomRight" state="frozen"/>
      <selection pane="bottomRight" activeCell="L141" sqref="L141"/>
      <colBreaks count="11" manualBreakCount="11">
        <brk id="18" max="1048575" man="1"/>
        <brk id="56" max="1048575" man="1"/>
        <brk id="58" max="1048575" man="1"/>
        <brk id="61" max="1048575" man="1"/>
        <brk id="62" max="1048575" man="1"/>
        <brk id="65" max="1048575" man="1"/>
        <brk id="68" max="1048575" man="1"/>
        <brk id="71" max="1048575" man="1"/>
        <brk id="74" max="1048575" man="1"/>
        <brk id="77" max="1048575" man="1"/>
        <brk id="87" max="1048575" man="1"/>
      </colBreaks>
      <pageMargins left="0.49" right="0.45" top="0.59055118110236227" bottom="0.31496062992125984" header="0.39370078740157483" footer="0.31496062992125984"/>
      <pageSetup paperSize="9" scale="70" orientation="landscape" r:id="rId34"/>
      <headerFooter alignWithMargins="0">
        <oddHeader>&amp;L&amp;"Arial CE,tučné"&amp;11Rekapitulace výsledků zpracování finančních rozvah počtu zaměstnanců a mezd</oddHeader>
        <oddFooter>Stránka &amp;P z &amp;N</oddFooter>
      </headerFooter>
      <autoFilter ref="C4:AY153" xr:uid="{87E687C4-B375-4D47-9F98-BEAF307403E2}"/>
    </customSheetView>
    <customSheetView guid="{01C4A12D-706F-4B95-A147-3F76A993097D}" showPageBreaks="1" showAutoFilter="1">
      <pane xSplit="3" ySplit="4" topLeftCell="D86" activePane="bottomRight" state="frozen"/>
      <selection pane="bottomRight" activeCell="P100" sqref="P100"/>
      <colBreaks count="11" manualBreakCount="11">
        <brk id="18" max="1048575" man="1"/>
        <brk id="56" max="1048575" man="1"/>
        <brk id="58" max="1048575" man="1"/>
        <brk id="61" max="1048575" man="1"/>
        <brk id="62" max="1048575" man="1"/>
        <brk id="65" max="1048575" man="1"/>
        <brk id="68" max="1048575" man="1"/>
        <brk id="71" max="1048575" man="1"/>
        <brk id="74" max="1048575" man="1"/>
        <brk id="77" max="1048575" man="1"/>
        <brk id="87" max="1048575" man="1"/>
      </colBreaks>
      <pageMargins left="0.49" right="0.45" top="0.59055118110236227" bottom="0.31496062992125984" header="0.39370078740157483" footer="0.31496062992125984"/>
      <pageSetup paperSize="9" scale="70" orientation="landscape" r:id="rId35"/>
      <headerFooter alignWithMargins="0">
        <oddHeader>&amp;L&amp;"Arial CE,tučné"&amp;11Rekapitulace výsledků zpracování finančních rozvah počtu zaměstnanců a mezd</oddHeader>
        <oddFooter>Stránka &amp;P z &amp;N</oddFooter>
      </headerFooter>
      <autoFilter ref="C4:AY153" xr:uid="{77638938-28B6-4B3D-B057-1FADF47E070C}"/>
    </customSheetView>
  </customSheetViews>
  <mergeCells count="72">
    <mergeCell ref="AZ2:BB2"/>
    <mergeCell ref="B5:B6"/>
    <mergeCell ref="B7:B8"/>
    <mergeCell ref="B9:B10"/>
    <mergeCell ref="AA2:AD2"/>
    <mergeCell ref="Z2:Z3"/>
    <mergeCell ref="B109:B110"/>
    <mergeCell ref="B111:B112"/>
    <mergeCell ref="B113:B114"/>
    <mergeCell ref="B15:B16"/>
    <mergeCell ref="B17:B18"/>
    <mergeCell ref="B33:B34"/>
    <mergeCell ref="B35:B36"/>
    <mergeCell ref="B37:B38"/>
    <mergeCell ref="B29:B30"/>
    <mergeCell ref="B31:B32"/>
    <mergeCell ref="B19:B20"/>
    <mergeCell ref="B21:B22"/>
    <mergeCell ref="B23:B24"/>
    <mergeCell ref="B25:B26"/>
    <mergeCell ref="B27:B28"/>
    <mergeCell ref="B11:B12"/>
    <mergeCell ref="B13:B14"/>
    <mergeCell ref="B61:B62"/>
    <mergeCell ref="B39:B40"/>
    <mergeCell ref="B41:B42"/>
    <mergeCell ref="B59:B60"/>
    <mergeCell ref="B43:B44"/>
    <mergeCell ref="B45:B46"/>
    <mergeCell ref="B47:B48"/>
    <mergeCell ref="B49:B50"/>
    <mergeCell ref="B51:B52"/>
    <mergeCell ref="B53:B54"/>
    <mergeCell ref="B55:B56"/>
    <mergeCell ref="B57:B58"/>
    <mergeCell ref="B107:B108"/>
    <mergeCell ref="B87:B88"/>
    <mergeCell ref="B89:B90"/>
    <mergeCell ref="B91:B92"/>
    <mergeCell ref="B93:B94"/>
    <mergeCell ref="B95:B96"/>
    <mergeCell ref="B97:B98"/>
    <mergeCell ref="B99:B100"/>
    <mergeCell ref="B101:B102"/>
    <mergeCell ref="B103:B104"/>
    <mergeCell ref="B105:B106"/>
    <mergeCell ref="B79:B80"/>
    <mergeCell ref="B81:B82"/>
    <mergeCell ref="B83:B84"/>
    <mergeCell ref="B85:B86"/>
    <mergeCell ref="B75:B76"/>
    <mergeCell ref="B77:B78"/>
    <mergeCell ref="B67:B68"/>
    <mergeCell ref="B69:B70"/>
    <mergeCell ref="B71:B72"/>
    <mergeCell ref="B73:B74"/>
    <mergeCell ref="B63:B64"/>
    <mergeCell ref="B65:B66"/>
    <mergeCell ref="B141:B142"/>
    <mergeCell ref="B115:B116"/>
    <mergeCell ref="B117:B118"/>
    <mergeCell ref="B119:B120"/>
    <mergeCell ref="B121:B122"/>
    <mergeCell ref="B123:B124"/>
    <mergeCell ref="B133:B134"/>
    <mergeCell ref="B135:B136"/>
    <mergeCell ref="B137:B138"/>
    <mergeCell ref="B139:B140"/>
    <mergeCell ref="B125:B126"/>
    <mergeCell ref="B127:B128"/>
    <mergeCell ref="B129:B130"/>
    <mergeCell ref="B131:B132"/>
  </mergeCells>
  <phoneticPr fontId="0" type="noConversion"/>
  <conditionalFormatting sqref="W21 W139 W5 W7 W9 W11 W13 W15 W17 W19 W23 W25 W27 W29 W31 W33 W35 W37 W39 W41 W43 W45 W47 W49 W51 W53 W55 W57 W59 W61 W63 W65 W67 W69 W71 W73 W75 W77 W79 W81 W83 W85 W87 W89 W91 W93 W95 W97 W99 W101 W103 W105 W107 W109 W111 W113 W115 W117 W119 W121 W123 W125 W127 W129 W131 W133 W135 W137 W141">
    <cfRule type="dataBar" priority="1086">
      <dataBar>
        <cfvo type="min"/>
        <cfvo type="max"/>
        <color rgb="FF008AEF"/>
      </dataBar>
    </cfRule>
  </conditionalFormatting>
  <conditionalFormatting sqref="W22 W140 W8 W6 W10 W12 W14 W16 W18 W20 W24 W26 W28 W30 W32 W34 W36 W38 W40 W42 W44 W46 W48 W50 W52 W54 W56 W58 W60 W62 W64 W66 W68 W70 W72 W74 W76 W78 W80 W82 W84 W86 W88 W90 W92 W94 W96 W98 W100 W102 W104 W106 W108 W110 W112 W114 W116 W118 W120 W122 W124 W126 W128 W130 W132 W134 W136 W138 W142">
    <cfRule type="dataBar" priority="1228">
      <dataBar>
        <cfvo type="min"/>
        <cfvo type="max"/>
        <color rgb="FF63C384"/>
      </dataBar>
    </cfRule>
  </conditionalFormatting>
  <conditionalFormatting sqref="X21 X139 X7 X5 X9 X11 X13 X15 X17 X19 X23 X25 X27 X29 X31 X33 X35 X37 X39 X41 X43 X45 X47 X49 X51 X53 X55 X57 X59 X61 X63 X65 X67 X69 X71 X73 X75 X77 X79 X81 X83 X85 X87 X89 X91 X93 X95 X97 X99 X101 X103 X105 X107 X109 X111 X113 X115 X117 X119 X121 X123 X125 X127 X129 X131 X133 X135 X137 X141">
    <cfRule type="dataBar" priority="1015">
      <dataBar>
        <cfvo type="min"/>
        <cfvo type="max"/>
        <color rgb="FF008AEF"/>
      </dataBar>
    </cfRule>
  </conditionalFormatting>
  <conditionalFormatting sqref="X22 X140 X6 X8 X10 X12 X14 X16 X18 X20 X24 X26 X28 X30 X32 X34 X36 X38 X40 X42 X44 X46 X48 X50 X52 X54 X56 X58 X60 X62 X64 X66 X68 X70 X72 X74 X76 X78 X80 X82 X84 X86 X88 X90 X92 X94 X96 X98 X100 X102 X104 X106 X108 X110 X112 X114 X116 X118 X120 X122 X124 X126 X128 X130 X132 X134 X136 X138 X142">
    <cfRule type="dataBar" priority="1157">
      <dataBar>
        <cfvo type="min"/>
        <cfvo type="max"/>
        <color rgb="FF63C384"/>
      </dataBar>
    </cfRule>
  </conditionalFormatting>
  <conditionalFormatting sqref="AS5:AS142 BK5:BK142">
    <cfRule type="cellIs" dxfId="1" priority="647" stopIfTrue="1" operator="lessThan">
      <formula>0</formula>
    </cfRule>
  </conditionalFormatting>
  <conditionalFormatting sqref="BH5:BJ142">
    <cfRule type="cellIs" dxfId="0" priority="1" stopIfTrue="1" operator="lessThan">
      <formula>0</formula>
    </cfRule>
  </conditionalFormatting>
  <pageMargins left="0.47244094488188981" right="0.43307086614173229" top="0.70866141732283472" bottom="0.73" header="0.27559055118110237" footer="0.31496062992125984"/>
  <pageSetup paperSize="9" orientation="landscape" r:id="rId36"/>
  <headerFooter alignWithMargins="0">
    <oddHeader>&amp;L&amp;"Arial CE,tučné"&amp;11Rekapitulace výsledků zpracování finančních rozvah počtu zaměstnanců a mezd</oddHeader>
    <oddFooter>Stránka &amp;P z &amp;N</oddFooter>
  </headerFooter>
  <colBreaks count="6" manualBreakCount="6">
    <brk id="20" max="1048575" man="1"/>
    <brk id="64" max="1048575" man="1"/>
    <brk id="67" max="1048575" man="1"/>
    <brk id="70" max="1048575" man="1"/>
    <brk id="73" max="1048575" man="1"/>
    <brk id="83" max="1048575" man="1"/>
  </colBreaks>
  <legacyDrawing r:id="rId3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sqref="A1:C1048576"/>
    </sheetView>
  </sheetViews>
  <sheetFormatPr defaultRowHeight="12.75" x14ac:dyDescent="0.2"/>
  <sheetData/>
  <customSheetViews>
    <customSheetView guid="{7A694604-DFE4-434C-BF7B-7E97A9C037D7}">
      <selection activeCell="A4" sqref="A4:B48"/>
      <pageMargins left="0.78740157499999996" right="0.78740157499999996" top="0.984251969" bottom="0.984251969" header="0.4921259845" footer="0.4921259845"/>
      <pageSetup paperSize="9" orientation="portrait" r:id="rId1"/>
      <headerFooter alignWithMargins="0"/>
    </customSheetView>
    <customSheetView guid="{648EDD87-2654-4B80-BBE4-7C270B7F7285}">
      <selection activeCell="A4" sqref="A4:B48"/>
      <pageMargins left="0.78740157499999996" right="0.78740157499999996" top="0.984251969" bottom="0.984251969" header="0.4921259845" footer="0.4921259845"/>
      <pageSetup paperSize="9" orientation="portrait" r:id="rId2"/>
      <headerFooter alignWithMargins="0"/>
    </customSheetView>
    <customSheetView guid="{E2F615B6-BBCA-4E66-88C3-CC39B7FC8D9C}">
      <selection activeCell="A4" sqref="A4:B48"/>
      <pageMargins left="0.78740157499999996" right="0.78740157499999996" top="0.984251969" bottom="0.984251969" header="0.4921259845" footer="0.4921259845"/>
      <pageSetup paperSize="9" orientation="portrait" r:id="rId3"/>
      <headerFooter alignWithMargins="0"/>
    </customSheetView>
    <customSheetView guid="{5BD10AFD-3F28-45D2-863B-A9DD20A80976}">
      <selection activeCell="A4" sqref="A4:B48"/>
      <pageMargins left="0.78740157499999996" right="0.78740157499999996" top="0.984251969" bottom="0.984251969" header="0.4921259845" footer="0.4921259845"/>
      <pageSetup paperSize="9" orientation="portrait" r:id="rId4"/>
      <headerFooter alignWithMargins="0"/>
    </customSheetView>
    <customSheetView guid="{A87A3ECB-C430-4DA4-B55C-73046D0ABBAD}">
      <selection activeCell="A4" sqref="A4:B48"/>
      <pageMargins left="0.78740157499999996" right="0.78740157499999996" top="0.984251969" bottom="0.984251969" header="0.4921259845" footer="0.4921259845"/>
      <pageSetup paperSize="9" orientation="portrait" r:id="rId5"/>
      <headerFooter alignWithMargins="0"/>
    </customSheetView>
    <customSheetView guid="{BC99DA83-FBA6-448B-8E8D-9B490B81D12F}">
      <selection activeCell="A4" sqref="A4:B48"/>
      <pageMargins left="0.78740157499999996" right="0.78740157499999996" top="0.984251969" bottom="0.984251969" header="0.4921259845" footer="0.4921259845"/>
      <pageSetup paperSize="9" orientation="portrait" r:id="rId6"/>
      <headerFooter alignWithMargins="0"/>
    </customSheetView>
    <customSheetView guid="{04917EA0-AEB4-44DB-A74D-B68FB737E1D8}">
      <selection activeCell="A4" sqref="A4:B48"/>
      <pageMargins left="0.78740157499999996" right="0.78740157499999996" top="0.984251969" bottom="0.984251969" header="0.4921259845" footer="0.4921259845"/>
      <pageSetup paperSize="9" orientation="portrait" r:id="rId7"/>
      <headerFooter alignWithMargins="0"/>
    </customSheetView>
    <customSheetView guid="{972E7F8C-31AC-4DFF-B689-2F9F300E0209}">
      <selection activeCell="A4" sqref="A4:B48"/>
      <pageMargins left="0.78740157499999996" right="0.78740157499999996" top="0.984251969" bottom="0.984251969" header="0.4921259845" footer="0.4921259845"/>
      <pageSetup paperSize="9" orientation="portrait" r:id="rId8"/>
      <headerFooter alignWithMargins="0"/>
    </customSheetView>
    <customSheetView guid="{FE72A262-5F60-4734-BA37-E1F53DE32186}">
      <selection activeCell="A4" sqref="A4:B48"/>
      <pageMargins left="0.78740157499999996" right="0.78740157499999996" top="0.984251969" bottom="0.984251969" header="0.4921259845" footer="0.4921259845"/>
      <pageSetup paperSize="9" orientation="portrait" r:id="rId9"/>
      <headerFooter alignWithMargins="0"/>
    </customSheetView>
    <customSheetView guid="{3D139D5F-E81C-49AC-B722-61A6B21833C7}" showPageBreaks="1">
      <pageMargins left="0.78740157499999996" right="0.78740157499999996" top="0.984251969" bottom="0.984251969" header="0.4921259845" footer="0.4921259845"/>
      <pageSetup paperSize="9" orientation="portrait" r:id="rId10"/>
      <headerFooter alignWithMargins="0"/>
    </customSheetView>
    <customSheetView guid="{21FB03B5-FEC1-457E-9D5D-AEAF28571CD0}">
      <pageMargins left="0.78740157499999996" right="0.78740157499999996" top="0.984251969" bottom="0.984251969" header="0.4921259845" footer="0.4921259845"/>
      <headerFooter alignWithMargins="0"/>
    </customSheetView>
    <customSheetView guid="{E18F526E-3662-4F2A-832F-18B708A7FC98}">
      <pageMargins left="0.78740157499999996" right="0.78740157499999996" top="0.984251969" bottom="0.984251969" header="0.4921259845" footer="0.4921259845"/>
      <headerFooter alignWithMargins="0"/>
    </customSheetView>
    <customSheetView guid="{DBB9E3DD-A798-4BA6-86CB-62C7654AF7C2}">
      <pageMargins left="0.78740157499999996" right="0.78740157499999996" top="0.984251969" bottom="0.984251969" header="0.4921259845" footer="0.4921259845"/>
      <headerFooter alignWithMargins="0"/>
    </customSheetView>
    <customSheetView guid="{C912630A-CE1E-43BF-93A5-907EB893AE9F}">
      <pageMargins left="0.78740157499999996" right="0.78740157499999996" top="0.984251969" bottom="0.984251969" header="0.4921259845" footer="0.4921259845"/>
      <headerFooter alignWithMargins="0"/>
    </customSheetView>
    <customSheetView guid="{73A9278F-ACD2-46CC-90F0-5FE6E8646A78}">
      <pageMargins left="0.78740157499999996" right="0.78740157499999996" top="0.984251969" bottom="0.984251969" header="0.4921259845" footer="0.4921259845"/>
      <headerFooter alignWithMargins="0"/>
    </customSheetView>
    <customSheetView guid="{9FDDAA86-AF96-4D9B-BEAF-E6D32D874E90}" showRuler="0">
      <pageMargins left="0.78740157499999996" right="0.78740157499999996" top="0.984251969" bottom="0.984251969" header="0.4921259845" footer="0.4921259845"/>
      <headerFooter alignWithMargins="0"/>
    </customSheetView>
    <customSheetView guid="{0D75C6D6-0D23-4498-AFA9-F81199E1F510}" showRuler="0">
      <pageMargins left="0.78740157499999996" right="0.78740157499999996" top="0.984251969" bottom="0.984251969" header="0.4921259845" footer="0.4921259845"/>
      <headerFooter alignWithMargins="0"/>
    </customSheetView>
    <customSheetView guid="{16DB59CC-AD35-46AF-86E6-9754EC16E66C}" showRuler="0">
      <pageMargins left="0.78740157499999996" right="0.78740157499999996" top="0.984251969" bottom="0.984251969" header="0.4921259845" footer="0.4921259845"/>
      <headerFooter alignWithMargins="0"/>
    </customSheetView>
    <customSheetView guid="{4F6545A6-568C-4395-A38E-00A03A6331A8}" showPageBreaks="1" showRuler="0">
      <pageMargins left="0.78740157499999996" right="0.78740157499999996" top="0.984251969" bottom="0.984251969" header="0.4921259845" footer="0.4921259845"/>
      <pageSetup paperSize="9" orientation="portrait" r:id="rId11"/>
      <headerFooter alignWithMargins="0"/>
    </customSheetView>
    <customSheetView guid="{472D8D96-9E0B-48AA-8BD5-80586558172E}" showPageBreaks="1" showRuler="0">
      <pageMargins left="0.78740157499999996" right="0.78740157499999996" top="0.984251969" bottom="0.984251969" header="0.4921259845" footer="0.4921259845"/>
      <pageSetup paperSize="9" orientation="portrait" r:id="rId12"/>
      <headerFooter alignWithMargins="0"/>
    </customSheetView>
    <customSheetView guid="{20607AA2-6209-48E5-800E-CE55AB9B3BBF}" showRuler="0">
      <pageMargins left="0.78740157499999996" right="0.78740157499999996" top="0.984251969" bottom="0.984251969" header="0.4921259845" footer="0.4921259845"/>
      <headerFooter alignWithMargins="0"/>
    </customSheetView>
    <customSheetView guid="{186A3392-E96B-4857-95EE-E26001ED6B85}" showRuler="0">
      <pageMargins left="0.78740157499999996" right="0.78740157499999996" top="0.984251969" bottom="0.984251969" header="0.4921259845" footer="0.4921259845"/>
      <pageSetup paperSize="9" orientation="portrait" r:id="rId13"/>
      <headerFooter alignWithMargins="0"/>
    </customSheetView>
    <customSheetView guid="{5C56AF04-5BD7-11D7-A5C2-B622CBA17847}" showPageBreaks="1" showRuler="0">
      <pageMargins left="0.78740157499999996" right="0.78740157499999996" top="0.984251969" bottom="0.984251969" header="0.4921259845" footer="0.4921259845"/>
      <pageSetup paperSize="9" orientation="portrait" r:id="rId14"/>
      <headerFooter alignWithMargins="0"/>
    </customSheetView>
    <customSheetView guid="{B2D20EA2-AB1E-474D-9FDB-B8A61C912297}" showPageBreaks="1" showRuler="0">
      <pageMargins left="0.78740157499999996" right="0.78740157499999996" top="0.984251969" bottom="0.984251969" header="0.4921259845" footer="0.4921259845"/>
      <pageSetup paperSize="9" orientation="portrait" r:id="rId15"/>
      <headerFooter alignWithMargins="0"/>
    </customSheetView>
    <customSheetView guid="{B45F1B8F-13AA-4970-BA9A-C39B2F8FFA63}" showRuler="0">
      <pageMargins left="0.78740157499999996" right="0.78740157499999996" top="0.984251969" bottom="0.984251969" header="0.4921259845" footer="0.4921259845"/>
      <headerFooter alignWithMargins="0"/>
    </customSheetView>
    <customSheetView guid="{1D888E37-2224-47B8-BBCA-8AE3DB477E24}" showRuler="0">
      <pageMargins left="0.78740157499999996" right="0.78740157499999996" top="0.984251969" bottom="0.984251969" header="0.4921259845" footer="0.4921259845"/>
      <headerFooter alignWithMargins="0"/>
    </customSheetView>
    <customSheetView guid="{F3D1AC9C-FE0D-438A-88AC-8D3A8FAAA497}" showRuler="0">
      <pageMargins left="0.78740157499999996" right="0.78740157499999996" top="0.984251969" bottom="0.984251969" header="0.4921259845" footer="0.4921259845"/>
      <headerFooter alignWithMargins="0"/>
    </customSheetView>
    <customSheetView guid="{42C77DEA-95AC-4A20-8DF3-B83B09926CE9}" showRuler="0">
      <pageMargins left="0.78740157499999996" right="0.78740157499999996" top="0.984251969" bottom="0.984251969" header="0.4921259845" footer="0.4921259845"/>
      <headerFooter alignWithMargins="0"/>
    </customSheetView>
    <customSheetView guid="{457267F0-EEA0-4644-991E-A27CA2C23373}">
      <pageMargins left="0.78740157499999996" right="0.78740157499999996" top="0.984251969" bottom="0.984251969" header="0.4921259845" footer="0.4921259845"/>
      <headerFooter alignWithMargins="0"/>
    </customSheetView>
    <customSheetView guid="{F58E96A6-7FE1-4D44-A1BA-5CC1A0899A23}" showPageBreaks="1">
      <pageMargins left="0.78740157499999996" right="0.78740157499999996" top="0.984251969" bottom="0.984251969" header="0.4921259845" footer="0.4921259845"/>
      <pageSetup paperSize="9" orientation="portrait" r:id="rId16"/>
      <headerFooter alignWithMargins="0"/>
    </customSheetView>
    <customSheetView guid="{5FC9C78E-5B53-4558-848D-02C7639ADF8F}">
      <selection activeCell="A4" sqref="A4:B48"/>
      <pageMargins left="0.78740157499999996" right="0.78740157499999996" top="0.984251969" bottom="0.984251969" header="0.4921259845" footer="0.4921259845"/>
      <pageSetup paperSize="9" orientation="portrait" r:id="rId17"/>
      <headerFooter alignWithMargins="0"/>
    </customSheetView>
    <customSheetView guid="{CC19F704-C7A3-4D0D-B65E-971BF5D6AF9C}">
      <selection activeCell="A4" sqref="A4:B48"/>
      <pageMargins left="0.78740157499999996" right="0.78740157499999996" top="0.984251969" bottom="0.984251969" header="0.4921259845" footer="0.4921259845"/>
      <pageSetup paperSize="9" orientation="portrait" r:id="rId18"/>
      <headerFooter alignWithMargins="0"/>
    </customSheetView>
    <customSheetView guid="{D6DB05B1-397F-4DFD-8DE6-12D29C310C44}">
      <selection activeCell="A4" sqref="A4:B48"/>
      <pageMargins left="0.78740157499999996" right="0.78740157499999996" top="0.984251969" bottom="0.984251969" header="0.4921259845" footer="0.4921259845"/>
      <pageSetup paperSize="9" orientation="portrait" r:id="rId19"/>
      <headerFooter alignWithMargins="0"/>
    </customSheetView>
    <customSheetView guid="{0B96E24D-B6C1-4EBE-A0B1-F83E680D491E}">
      <selection activeCell="A4" sqref="A4:B48"/>
      <pageMargins left="0.78740157499999996" right="0.78740157499999996" top="0.984251969" bottom="0.984251969" header="0.4921259845" footer="0.4921259845"/>
      <pageSetup paperSize="9" orientation="portrait" r:id="rId20"/>
      <headerFooter alignWithMargins="0"/>
    </customSheetView>
    <customSheetView guid="{01C4A12D-706F-4B95-A147-3F76A993097D}">
      <selection activeCell="A4" sqref="A4:B48"/>
      <pageMargins left="0.78740157499999996" right="0.78740157499999996" top="0.984251969" bottom="0.984251969" header="0.4921259845" footer="0.4921259845"/>
      <pageSetup paperSize="9" orientation="portrait" r:id="rId21"/>
      <headerFooter alignWithMargins="0"/>
    </customSheetView>
  </customSheetViews>
  <phoneticPr fontId="0" type="noConversion"/>
  <pageMargins left="0.78740157499999996" right="0.78740157499999996" top="0.984251969" bottom="0.984251969" header="0.4921259845" footer="0.4921259845"/>
  <pageSetup paperSize="9" orientation="portrait" r:id="rId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1</vt:i4>
      </vt:variant>
    </vt:vector>
  </HeadingPairs>
  <TitlesOfParts>
    <vt:vector size="3" baseType="lpstr">
      <vt:lpstr>rekapitulace pro r. 2025</vt:lpstr>
      <vt:lpstr>List2</vt:lpstr>
      <vt:lpstr>'rekapitulace pro r. 2025'!Názvy_tisku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VJ</dc:creator>
  <cp:lastModifiedBy>Jarkovský Václav Ing.</cp:lastModifiedBy>
  <cp:lastPrinted>2024-02-23T05:38:37Z</cp:lastPrinted>
  <dcterms:created xsi:type="dcterms:W3CDTF">2003-03-16T18:13:27Z</dcterms:created>
  <dcterms:modified xsi:type="dcterms:W3CDTF">2025-02-18T12:45:14Z</dcterms:modified>
</cp:coreProperties>
</file>