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codeName="ThisWorkbook" defaultThemeVersion="124226"/>
  <mc:AlternateContent xmlns:mc="http://schemas.openxmlformats.org/markup-compatibility/2006">
    <mc:Choice Requires="x15">
      <x15ac:absPath xmlns:x15ac="http://schemas.microsoft.com/office/spreadsheetml/2010/11/ac" url="H:\Dokumenty\Sociální věci 2020\Materiály do R a Z\Schválení výsledků dotace MZ\Na web\"/>
    </mc:Choice>
  </mc:AlternateContent>
  <xr:revisionPtr revIDLastSave="0" documentId="13_ncr:1_{47B71A32-C3E7-49ED-A07E-4379F3C030BA}" xr6:coauthVersionLast="36" xr6:coauthVersionMax="36" xr10:uidLastSave="{00000000-0000-0000-0000-000000000000}"/>
  <bookViews>
    <workbookView xWindow="0" yWindow="0" windowWidth="16450" windowHeight="7680" xr2:uid="{00000000-000D-0000-FFFF-FFFF00000000}"/>
  </bookViews>
  <sheets>
    <sheet name="Výsledky"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calcPr calcId="191029"/>
</workbook>
</file>

<file path=xl/calcChain.xml><?xml version="1.0" encoding="utf-8"?>
<calcChain xmlns="http://schemas.openxmlformats.org/spreadsheetml/2006/main">
  <c r="B30" i="2" l="1"/>
  <c r="B20" i="2" l="1"/>
  <c r="B26" i="2" l="1"/>
  <c r="B35" i="2" l="1"/>
  <c r="B27" i="2" l="1"/>
  <c r="B29" i="2" l="1"/>
  <c r="B25" i="2"/>
  <c r="B22" i="2" l="1"/>
  <c r="B23" i="2" l="1"/>
  <c r="B21" i="2" l="1"/>
  <c r="B32" i="2" l="1"/>
  <c r="B19" i="2" l="1"/>
  <c r="B28" i="2" l="1"/>
  <c r="B14" i="2" l="1"/>
  <c r="B18" i="2"/>
  <c r="B17" i="2"/>
  <c r="B15" i="2"/>
  <c r="B13" i="2"/>
  <c r="B12" i="2"/>
  <c r="L12" i="2" l="1"/>
  <c r="M12" i="2" s="1"/>
  <c r="L13" i="2"/>
  <c r="M13" i="2" s="1"/>
  <c r="L14" i="2"/>
  <c r="M14" i="2" s="1"/>
  <c r="L15" i="2"/>
  <c r="M15" i="2" s="1"/>
  <c r="L16" i="2"/>
  <c r="M16" i="2" s="1"/>
  <c r="L17" i="2"/>
  <c r="M17" i="2" s="1"/>
  <c r="L18" i="2"/>
  <c r="M18" i="2" s="1"/>
  <c r="L19" i="2"/>
  <c r="M19" i="2" s="1"/>
  <c r="L20" i="2"/>
  <c r="M20" i="2" s="1"/>
  <c r="L21" i="2"/>
  <c r="M21" i="2" s="1"/>
  <c r="L22" i="2"/>
  <c r="M22" i="2" s="1"/>
  <c r="L23" i="2"/>
  <c r="M23" i="2" s="1"/>
  <c r="L24" i="2"/>
  <c r="M24" i="2" s="1"/>
  <c r="L25" i="2"/>
  <c r="M25" i="2" s="1"/>
  <c r="L26" i="2"/>
  <c r="M26" i="2" s="1"/>
  <c r="L27" i="2"/>
  <c r="M27" i="2" s="1"/>
  <c r="L28" i="2"/>
  <c r="M28" i="2" s="1"/>
  <c r="L29" i="2"/>
  <c r="M29" i="2" s="1"/>
  <c r="L30" i="2"/>
  <c r="M30" i="2" s="1"/>
  <c r="L31" i="2"/>
  <c r="M31" i="2" s="1"/>
  <c r="L32" i="2"/>
  <c r="M32" i="2" s="1"/>
  <c r="L33" i="2"/>
  <c r="M33" i="2" s="1"/>
  <c r="L34" i="2"/>
  <c r="M34" i="2" s="1"/>
  <c r="L35" i="2"/>
  <c r="M35" i="2" s="1"/>
  <c r="L36" i="2"/>
  <c r="M36" i="2" s="1"/>
  <c r="L37" i="2"/>
  <c r="M37" i="2" s="1"/>
  <c r="L38" i="2"/>
  <c r="M38" i="2" s="1"/>
  <c r="L39" i="2"/>
  <c r="M39" i="2" s="1"/>
  <c r="L40" i="2"/>
  <c r="M40" i="2" s="1"/>
  <c r="L41" i="2"/>
  <c r="M41" i="2" s="1"/>
  <c r="L42" i="2"/>
  <c r="M42" i="2" s="1"/>
  <c r="L43" i="2"/>
  <c r="M43" i="2" s="1"/>
  <c r="L44" i="2"/>
  <c r="M44" i="2" s="1"/>
  <c r="L45" i="2"/>
  <c r="M45" i="2" s="1"/>
  <c r="L46" i="2"/>
  <c r="M46" i="2" s="1"/>
  <c r="L47" i="2"/>
  <c r="M47" i="2" s="1"/>
  <c r="L48" i="2"/>
  <c r="M48" i="2" s="1"/>
  <c r="L49" i="2"/>
  <c r="M49" i="2" s="1"/>
  <c r="L50" i="2"/>
  <c r="M50" i="2" s="1"/>
  <c r="L51" i="2"/>
  <c r="M51" i="2" s="1"/>
  <c r="L52" i="2"/>
  <c r="M52" i="2" s="1"/>
  <c r="L53" i="2"/>
  <c r="M53" i="2" s="1"/>
  <c r="L54" i="2"/>
  <c r="M54" i="2" s="1"/>
  <c r="C56" i="2" l="1"/>
</calcChain>
</file>

<file path=xl/sharedStrings.xml><?xml version="1.0" encoding="utf-8"?>
<sst xmlns="http://schemas.openxmlformats.org/spreadsheetml/2006/main" count="47" uniqueCount="47">
  <si>
    <t>Palackého náměstí 4, 128 01 Praha 2</t>
  </si>
  <si>
    <r>
      <t>1.</t>
    </r>
    <r>
      <rPr>
        <sz val="7"/>
        <color rgb="FF333399"/>
        <rFont val="Times New Roman"/>
        <family val="1"/>
        <charset val="238"/>
      </rPr>
      <t xml:space="preserve">    </t>
    </r>
    <r>
      <rPr>
        <sz val="16"/>
        <color rgb="FF333399"/>
        <rFont val="Times New Roman"/>
        <family val="1"/>
        <charset val="238"/>
      </rPr>
      <t>– Údaje pro kalkulaci výše dotace:</t>
    </r>
  </si>
  <si>
    <t>Definice podporovaných zaměstnanců:</t>
  </si>
  <si>
    <t>tel./fax: +420 224 971 111, e-mail: cau@mzcr.cz, www.mzcr.cz</t>
  </si>
  <si>
    <t>Ministerstvo zdravotnictví, odbor regulace cen a úhrad</t>
  </si>
  <si>
    <t>Celková požadovaná výše dotace</t>
  </si>
  <si>
    <r>
      <t>Důležité</t>
    </r>
    <r>
      <rPr>
        <b/>
        <sz val="10"/>
        <color theme="1"/>
        <rFont val="Times New Roman"/>
        <family val="1"/>
        <charset val="238"/>
      </rPr>
      <t>:</t>
    </r>
    <r>
      <rPr>
        <sz val="10"/>
        <color theme="1"/>
        <rFont val="Times New Roman"/>
        <family val="1"/>
        <charset val="238"/>
      </rPr>
      <t xml:space="preserve"> Finanční dotace ze státního rozpočtu přidělená MZ ČR na realizaci projektu je výhradně účelová, kterou  lze  použít jen na na úhradu mimořádných odměn zdravotnických pracovníků za období od 13. března 2020 do 31. května 2020.</t>
    </r>
  </si>
  <si>
    <t>„Poskytování zdravotních služeb zdravotnickými pracovníky v sociálních službách."</t>
  </si>
  <si>
    <t>IČO</t>
  </si>
  <si>
    <t>Počet odpracovaných hodin zdravotnických pracovníků od 13. 3. 2020 do 31. 3. 2020</t>
  </si>
  <si>
    <t>Počet odpracovaných hodin zdravotnických pracovníků od 1. 4. 2020 do 30. 4. 2020</t>
  </si>
  <si>
    <t>Počet odpracovaných hodin zdravotnických pracovníků od 1. 5. 2020 do 31. 5. 2020</t>
  </si>
  <si>
    <t>Počet zdravotnických pracovníků, na které je požadována dotace</t>
  </si>
  <si>
    <t>Období, kdy byla v zařízení prokazatelně zjištěna nákaza COVID-19, nebo byla nařízena karanténa příslušnou hygienickou stanicí na celou sociální službu, případně bylo přistoupeno k "dobrovolné" karanténě na základě rozhodnutí zřizovatele či statutárního orgánu.</t>
  </si>
  <si>
    <r>
      <t xml:space="preserve">Tabulka č. 1: </t>
    </r>
    <r>
      <rPr>
        <b/>
        <sz val="11"/>
        <color theme="1"/>
        <rFont val="Times New Roman"/>
        <family val="1"/>
        <charset val="238"/>
      </rPr>
      <t>Přehled zaměstnanců splňujcící podmínky pro získání odměny</t>
    </r>
    <r>
      <rPr>
        <b/>
        <i/>
        <sz val="11"/>
        <color theme="1"/>
        <rFont val="Times New Roman"/>
        <family val="1"/>
        <charset val="238"/>
      </rPr>
      <t xml:space="preserve"> - Jedná se o všechny zdravotnické pracovníky (dle zákona 95/2004 Sb. a 96/2004 Sb) pracujícící v sociálních službách a vykonávající činnost podle § 36 zákona o sociálních službách</t>
    </r>
  </si>
  <si>
    <t>Název zařízení</t>
  </si>
  <si>
    <r>
      <t xml:space="preserve">Bylo dané zařízení v měsící </t>
    </r>
    <r>
      <rPr>
        <b/>
        <i/>
        <sz val="11"/>
        <color rgb="FF000000"/>
        <rFont val="Times New Roman"/>
        <family val="1"/>
        <charset val="238"/>
      </rPr>
      <t>březnu 2020</t>
    </r>
    <r>
      <rPr>
        <i/>
        <sz val="11"/>
        <color rgb="FF000000"/>
        <rFont val="Times New Roman"/>
        <family val="1"/>
        <charset val="238"/>
      </rPr>
      <t xml:space="preserve"> alespoň jeden den v karanténě nebo tam byla prokazatelně zjištěna nákaza COVID-19 (ANO=1, NE=0)</t>
    </r>
  </si>
  <si>
    <r>
      <t xml:space="preserve">Bylo dané zařízení v měsící </t>
    </r>
    <r>
      <rPr>
        <b/>
        <i/>
        <sz val="11"/>
        <color rgb="FF000000"/>
        <rFont val="Times New Roman"/>
        <family val="1"/>
        <charset val="238"/>
      </rPr>
      <t>dubnu 2020</t>
    </r>
    <r>
      <rPr>
        <i/>
        <sz val="11"/>
        <color rgb="FF000000"/>
        <rFont val="Times New Roman"/>
        <family val="1"/>
        <charset val="238"/>
      </rPr>
      <t xml:space="preserve"> alespoň jeden den v karanténě nebo tam byla prokazatelně zjištěna nákaza COVID-19 (ANO=1, NE=0)</t>
    </r>
  </si>
  <si>
    <t>Požadavek na odměny</t>
  </si>
  <si>
    <t>Požadavek na dotaci (supehrubá mzda)</t>
  </si>
  <si>
    <t>Jiné zdroje financování těchto odměn (celková částka) - dotace kraje, obce, příspěvek zřizovatele atd.</t>
  </si>
  <si>
    <r>
      <t xml:space="preserve">Bylo dané zařízení v měsící </t>
    </r>
    <r>
      <rPr>
        <b/>
        <i/>
        <sz val="11"/>
        <color rgb="FF000000"/>
        <rFont val="Times New Roman"/>
        <family val="1"/>
        <charset val="238"/>
      </rPr>
      <t>květnu 2020</t>
    </r>
    <r>
      <rPr>
        <i/>
        <sz val="11"/>
        <color rgb="FF000000"/>
        <rFont val="Times New Roman"/>
        <family val="1"/>
        <charset val="238"/>
      </rPr>
      <t xml:space="preserve"> alespoň jeden den v karanténě nebo tam byla prokazatelně zjištěna nákaza COVID-19 (ANO=1, NE=0)</t>
    </r>
  </si>
  <si>
    <t>Domov důchodců Albrechtice nad Orlicí</t>
  </si>
  <si>
    <t>Domov důchodců Borohrádek</t>
  </si>
  <si>
    <t>Domov důchodců Černožice</t>
  </si>
  <si>
    <t>Domov důchodců Dvůr Králové nad Labem</t>
  </si>
  <si>
    <t>Domov U Biřičky</t>
  </si>
  <si>
    <t>Domov důchodců Humburky</t>
  </si>
  <si>
    <t>Domov V Podzámčí Chlumec nad Cidlinou</t>
  </si>
  <si>
    <t>Domov důchodců Lampertice</t>
  </si>
  <si>
    <t>Domov důchodců Tmavý Důl</t>
  </si>
  <si>
    <t>Domov pro seniory Pilníkov</t>
  </si>
  <si>
    <t>Domov pro seniory Vrchlabí</t>
  </si>
  <si>
    <t>Barevné domky Hajnice</t>
  </si>
  <si>
    <t>Domov bez bariér Hořice v Podkrkonoší</t>
  </si>
  <si>
    <t>Domov sociálních služeb Chotělice</t>
  </si>
  <si>
    <t>ÚSP pro mládež Kvasiny</t>
  </si>
  <si>
    <t>Domov Dědina Opočno</t>
  </si>
  <si>
    <t>DOMOV NA STŘÍBRNÉM VRCHU Rokytnice v O.h.</t>
  </si>
  <si>
    <t>DOMEČKY Rychnov nad Kněžnou</t>
  </si>
  <si>
    <t>Domov sociálních služeb Skřivany</t>
  </si>
  <si>
    <t>Domov důchodců Malá Čermná</t>
  </si>
  <si>
    <t>Domov důchodců Náchod</t>
  </si>
  <si>
    <t>71193987</t>
  </si>
  <si>
    <t>Domov důchodců Police nad Metují</t>
  </si>
  <si>
    <t>Domov Dolní zámek Teplice nad Metují</t>
  </si>
  <si>
    <t>Domovy Na Třešňovce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</si>
</sst>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20" x14ac:knownFonts="1">
    <font>
      <sz val="11"/>
      <color theme="1"/>
      <name val="Calibri"/>
      <family val="2"/>
      <charset val="238"/>
      <scheme val="minor"/>
    </font>
    <font>
      <sz val="10"/>
      <color theme="1"/>
      <name val="Times New Roman"/>
      <family val="1"/>
      <charset val="238"/>
    </font>
    <font>
      <b/>
      <sz val="10"/>
      <color theme="1"/>
      <name val="Times New Roman"/>
      <family val="1"/>
      <charset val="238"/>
    </font>
    <font>
      <b/>
      <sz val="11"/>
      <color rgb="FF000000"/>
      <name val="Times New Roman"/>
      <family val="1"/>
      <charset val="238"/>
    </font>
    <font>
      <b/>
      <i/>
      <sz val="11"/>
      <color rgb="FF000000"/>
      <name val="Times New Roman"/>
      <family val="1"/>
      <charset val="238"/>
    </font>
    <font>
      <sz val="16"/>
      <color rgb="FF333399"/>
      <name val="Times New Roman"/>
      <family val="1"/>
      <charset val="238"/>
    </font>
    <font>
      <sz val="10"/>
      <color theme="0" tint="-0.499984740745262"/>
      <name val="Times New Roman"/>
      <family val="1"/>
      <charset val="238"/>
    </font>
    <font>
      <sz val="11"/>
      <color theme="0" tint="-0.499984740745262"/>
      <name val="Calibri"/>
      <family val="2"/>
      <charset val="238"/>
      <scheme val="minor"/>
    </font>
    <font>
      <sz val="7"/>
      <color rgb="FF333399"/>
      <name val="Times New Roman"/>
      <family val="1"/>
      <charset val="238"/>
    </font>
    <font>
      <b/>
      <u/>
      <sz val="10"/>
      <color theme="1"/>
      <name val="Times New Roman"/>
      <family val="1"/>
      <charset val="238"/>
    </font>
    <font>
      <i/>
      <sz val="11"/>
      <color theme="1"/>
      <name val="Times New Roman"/>
      <family val="1"/>
      <charset val="238"/>
    </font>
    <font>
      <b/>
      <sz val="11"/>
      <color theme="1"/>
      <name val="Times New Roman"/>
      <family val="1"/>
      <charset val="238"/>
    </font>
    <font>
      <b/>
      <i/>
      <sz val="11"/>
      <color theme="1"/>
      <name val="Times New Roman"/>
      <family val="1"/>
      <charset val="238"/>
    </font>
    <font>
      <sz val="11"/>
      <name val="Times New Roman"/>
      <family val="1"/>
      <charset val="238"/>
    </font>
    <font>
      <i/>
      <sz val="11"/>
      <name val="Times New Roman"/>
      <family val="1"/>
      <charset val="238"/>
    </font>
    <font>
      <sz val="11"/>
      <color theme="1"/>
      <name val="Calibri"/>
      <family val="2"/>
      <charset val="238"/>
      <scheme val="minor"/>
    </font>
    <font>
      <sz val="11"/>
      <color theme="1"/>
      <name val="Calibri"/>
      <family val="2"/>
      <charset val="238"/>
    </font>
    <font>
      <b/>
      <sz val="18"/>
      <color theme="1"/>
      <name val="Calibri"/>
      <family val="2"/>
      <charset val="238"/>
      <scheme val="minor"/>
    </font>
    <font>
      <i/>
      <sz val="11"/>
      <color rgb="FF000000"/>
      <name val="Times New Roman"/>
      <family val="1"/>
      <charset val="238"/>
    </font>
    <font>
      <sz val="10"/>
      <name val="Arial CE"/>
      <charset val="238"/>
    </font>
  </fonts>
  <fills count="3">
    <fill>
      <patternFill patternType="none"/>
    </fill>
    <fill>
      <patternFill patternType="gray125"/>
    </fill>
    <fill>
      <patternFill patternType="solid">
        <fgColor rgb="FFFFFF00"/>
        <bgColor indexed="64"/>
      </patternFill>
    </fill>
  </fills>
  <borders count="11">
    <border>
      <left/>
      <right/>
      <top/>
      <bottom/>
      <diagonal/>
    </border>
    <border>
      <left/>
      <right style="thick">
        <color indexed="64"/>
      </right>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rgb="FF000000"/>
      </right>
      <top/>
      <bottom style="medium">
        <color indexed="64"/>
      </bottom>
      <diagonal/>
    </border>
    <border>
      <left/>
      <right style="thick">
        <color rgb="FF000000"/>
      </right>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s>
  <cellStyleXfs count="4">
    <xf numFmtId="0" fontId="0" fillId="0" borderId="0"/>
    <xf numFmtId="44" fontId="15" fillId="0" borderId="0" applyFont="0" applyFill="0" applyBorder="0" applyAlignment="0" applyProtection="0"/>
    <xf numFmtId="0" fontId="19" fillId="0" borderId="0"/>
    <xf numFmtId="0" fontId="19" fillId="0" borderId="0"/>
  </cellStyleXfs>
  <cellXfs count="42">
    <xf numFmtId="0" fontId="0" fillId="0" borderId="0" xfId="0"/>
    <xf numFmtId="0" fontId="6" fillId="0" borderId="0" xfId="0" applyFont="1" applyAlignment="1">
      <alignment horizontal="left" vertical="center" indent="9"/>
    </xf>
    <xf numFmtId="0" fontId="7" fillId="0" borderId="0" xfId="0" applyFont="1"/>
    <xf numFmtId="0" fontId="5" fillId="0" borderId="0" xfId="0" applyFont="1" applyAlignment="1">
      <alignment horizontal="left" vertical="center" indent="5"/>
    </xf>
    <xf numFmtId="0" fontId="11" fillId="0" borderId="0" xfId="0" applyFont="1" applyAlignment="1">
      <alignment vertical="center"/>
    </xf>
    <xf numFmtId="0" fontId="12" fillId="0" borderId="0" xfId="0" applyFont="1" applyAlignment="1">
      <alignment vertical="center"/>
    </xf>
    <xf numFmtId="0" fontId="13" fillId="0" borderId="1" xfId="0" applyFont="1" applyBorder="1" applyAlignment="1">
      <alignment horizontal="center" vertical="center" wrapText="1"/>
    </xf>
    <xf numFmtId="0" fontId="0" fillId="0" borderId="0" xfId="0" applyBorder="1" applyAlignment="1">
      <alignment horizontal="left"/>
    </xf>
    <xf numFmtId="0" fontId="0" fillId="0" borderId="0" xfId="0" applyBorder="1" applyAlignment="1">
      <alignment horizontal="center"/>
    </xf>
    <xf numFmtId="0" fontId="0" fillId="0" borderId="0" xfId="0" applyBorder="1" applyAlignment="1">
      <alignment horizontal="left"/>
    </xf>
    <xf numFmtId="0" fontId="10"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6" xfId="0" applyFont="1" applyBorder="1" applyAlignment="1">
      <alignment horizontal="center" vertical="center" wrapText="1"/>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0" fillId="0" borderId="0" xfId="0" applyBorder="1" applyAlignment="1">
      <alignment horizontal="left"/>
    </xf>
    <xf numFmtId="0" fontId="0" fillId="0" borderId="0" xfId="0" applyBorder="1" applyAlignment="1">
      <alignment horizontal="center"/>
    </xf>
    <xf numFmtId="0" fontId="9" fillId="0" borderId="5" xfId="0" applyFont="1" applyBorder="1" applyAlignment="1">
      <alignment horizontal="left" vertical="top" wrapText="1"/>
    </xf>
    <xf numFmtId="0" fontId="9" fillId="0" borderId="3" xfId="0" applyFont="1" applyBorder="1" applyAlignment="1">
      <alignment horizontal="left" vertical="top" wrapText="1"/>
    </xf>
    <xf numFmtId="0" fontId="9" fillId="0" borderId="6" xfId="0" applyFont="1" applyBorder="1" applyAlignment="1">
      <alignment horizontal="left" vertical="top" wrapText="1"/>
    </xf>
    <xf numFmtId="0" fontId="16" fillId="0" borderId="0" xfId="0" applyFont="1" applyAlignment="1">
      <alignment horizontal="center" vertical="center" wrapText="1"/>
    </xf>
    <xf numFmtId="44" fontId="17" fillId="2" borderId="0" xfId="1" applyFont="1" applyFill="1" applyAlignment="1">
      <alignment horizontal="left" vertical="center"/>
    </xf>
    <xf numFmtId="0" fontId="12" fillId="2" borderId="0" xfId="0" applyFont="1" applyFill="1" applyBorder="1" applyAlignment="1">
      <alignment horizontal="center" vertical="center" wrapText="1"/>
    </xf>
  </cellXfs>
  <cellStyles count="4">
    <cellStyle name="Měna" xfId="1" builtinId="4"/>
    <cellStyle name="Normální" xfId="0" builtinId="0"/>
    <cellStyle name="normální 2" xfId="2" xr:uid="{00000000-0005-0000-0000-000002000000}"/>
    <cellStyle name="normální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1362075</xdr:colOff>
      <xdr:row>1</xdr:row>
      <xdr:rowOff>95250</xdr:rowOff>
    </xdr:to>
    <xdr:pic>
      <xdr:nvPicPr>
        <xdr:cNvPr id="2" name="Obrázek 1" descr="logo_mzcr">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24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60</xdr:row>
      <xdr:rowOff>47625</xdr:rowOff>
    </xdr:from>
    <xdr:to>
      <xdr:col>0</xdr:col>
      <xdr:colOff>476250</xdr:colOff>
      <xdr:row>62</xdr:row>
      <xdr:rowOff>171450</xdr:rowOff>
    </xdr:to>
    <xdr:pic>
      <xdr:nvPicPr>
        <xdr:cNvPr id="3" name="Obrázek 2" descr="znak_lev">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9791700"/>
          <a:ext cx="409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60</xdr:row>
      <xdr:rowOff>47625</xdr:rowOff>
    </xdr:from>
    <xdr:to>
      <xdr:col>0</xdr:col>
      <xdr:colOff>476250</xdr:colOff>
      <xdr:row>62</xdr:row>
      <xdr:rowOff>171450</xdr:rowOff>
    </xdr:to>
    <xdr:pic>
      <xdr:nvPicPr>
        <xdr:cNvPr id="4" name="Obrázek 3" descr="znak_lev">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12172950"/>
          <a:ext cx="409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BD_Hajnic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Lamperetic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Mal&#225;%20&#268;ermn&#22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Polic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Tmav&#253;%20d&#367;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Rokytnice.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Piln&#237;kov.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Vrchlab&#23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Chot&#283;lic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U%20Bi&#345;i&#269;ky.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Kvasin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Dome&#269;k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Domov%20bez%20bari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D&#283;din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Albrechtic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Borohr&#225;de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268;erno&#382;ic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Dv&#367;r%20K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269\Documents\004_MPSV%20a_KHK_HOSP_%202020\MPSV_COVID\COVID_ZDRAV\Humburk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refreshError="1"/>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refreshError="1"/>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ŽÁDOST"/>
      <sheetName val="SEZNAM"/>
      <sheetName val="strana 3"/>
    </sheetNames>
    <sheetDataSet>
      <sheetData sheetId="0"/>
      <sheetData sheetId="1">
        <row r="1">
          <cell r="B1" t="str">
            <v>Domov důchodců Albrechtice nad Orlicí</v>
          </cell>
          <cell r="C1">
            <v>42886171</v>
          </cell>
        </row>
        <row r="2">
          <cell r="B2" t="str">
            <v>Domov důchodců Borohrádek</v>
          </cell>
          <cell r="C2">
            <v>42886180</v>
          </cell>
        </row>
        <row r="3">
          <cell r="B3" t="str">
            <v>Domov důchodců Černožice</v>
          </cell>
          <cell r="C3" t="str">
            <v>00579017</v>
          </cell>
        </row>
        <row r="4">
          <cell r="B4" t="str">
            <v>Domov důchodců Dvůr Králové nad Labem</v>
          </cell>
          <cell r="C4" t="str">
            <v>00194964</v>
          </cell>
        </row>
        <row r="5">
          <cell r="B5" t="str">
            <v>Domov U Biřičky</v>
          </cell>
          <cell r="C5" t="str">
            <v>00579033</v>
          </cell>
        </row>
        <row r="6">
          <cell r="B6" t="str">
            <v>Domov důchodců Humburky</v>
          </cell>
          <cell r="C6" t="str">
            <v>61222836</v>
          </cell>
        </row>
        <row r="7">
          <cell r="B7" t="str">
            <v>Domov V Podzámčí Chlumec nad Cidlinou</v>
          </cell>
          <cell r="C7" t="str">
            <v>64809234</v>
          </cell>
        </row>
        <row r="8">
          <cell r="B8" t="str">
            <v>Domov důchodců Lampertice</v>
          </cell>
          <cell r="C8" t="str">
            <v>00195022</v>
          </cell>
        </row>
        <row r="9">
          <cell r="B9" t="str">
            <v>Domov důchodců Tmavý Důl</v>
          </cell>
          <cell r="C9" t="str">
            <v>00194913</v>
          </cell>
        </row>
        <row r="10">
          <cell r="B10" t="str">
            <v>Domov pro seniory Pilníkov</v>
          </cell>
          <cell r="C10" t="str">
            <v>00195031</v>
          </cell>
        </row>
        <row r="11">
          <cell r="B11" t="str">
            <v>Domov pro seniory Vrchlabí</v>
          </cell>
          <cell r="C11" t="str">
            <v>00194891</v>
          </cell>
        </row>
        <row r="12">
          <cell r="B12" t="str">
            <v>Barevné domky Hajnice</v>
          </cell>
          <cell r="C12" t="str">
            <v>00194972</v>
          </cell>
        </row>
        <row r="13">
          <cell r="B13" t="str">
            <v>Domov bez bariér Hořice v Podkrkonoší</v>
          </cell>
          <cell r="C13" t="str">
            <v>13583212</v>
          </cell>
        </row>
        <row r="14">
          <cell r="B14" t="str">
            <v>Domov sociálních služeb Chotělice</v>
          </cell>
          <cell r="C14" t="str">
            <v>00579025</v>
          </cell>
        </row>
        <row r="15">
          <cell r="B15" t="str">
            <v>ÚSP pro mládež Kvasiny</v>
          </cell>
          <cell r="C15" t="str">
            <v>42886201</v>
          </cell>
        </row>
        <row r="16">
          <cell r="B16" t="str">
            <v>Domov Dědina Opočno</v>
          </cell>
          <cell r="C16" t="str">
            <v>42886163</v>
          </cell>
        </row>
        <row r="17">
          <cell r="B17" t="str">
            <v>DOMOV NA STŘÍBRNÉM VRCHU Rokytnice v O.h.</v>
          </cell>
          <cell r="C17" t="str">
            <v>70188653</v>
          </cell>
        </row>
        <row r="18">
          <cell r="B18" t="str">
            <v>DOMEČKY Rychnov nad Kněžnou</v>
          </cell>
          <cell r="C18" t="str">
            <v>42886210</v>
          </cell>
        </row>
        <row r="19">
          <cell r="B19" t="str">
            <v>Domov sociálních služeb Skřivany</v>
          </cell>
          <cell r="C19" t="str">
            <v>00578991</v>
          </cell>
        </row>
        <row r="20">
          <cell r="B20" t="str">
            <v xml:space="preserve">Domovy Na Třešňovce </v>
          </cell>
          <cell r="C20" t="str">
            <v>71193952</v>
          </cell>
        </row>
        <row r="21">
          <cell r="B21" t="str">
            <v>Domov důchodců Malá Čermná</v>
          </cell>
          <cell r="C21" t="str">
            <v>71193961</v>
          </cell>
        </row>
        <row r="22">
          <cell r="B22" t="str">
            <v>Domov důchodců Náchod</v>
          </cell>
          <cell r="C22" t="str">
            <v>71193987</v>
          </cell>
        </row>
        <row r="23">
          <cell r="B23" t="str">
            <v>Domov důchodců Police nad Metují</v>
          </cell>
          <cell r="C23" t="str">
            <v>71194002</v>
          </cell>
        </row>
        <row r="24">
          <cell r="B24" t="str">
            <v>Domov Dolní zámek Teplice nad Metují</v>
          </cell>
          <cell r="C24" t="str">
            <v>71194011</v>
          </cell>
        </row>
        <row r="25">
          <cell r="B25">
            <v>0</v>
          </cell>
        </row>
      </sheetData>
      <sheetData sheetId="2"/>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3:N63"/>
  <sheetViews>
    <sheetView tabSelected="1" zoomScaleNormal="100" workbookViewId="0">
      <selection activeCell="D32" sqref="D32"/>
    </sheetView>
  </sheetViews>
  <sheetFormatPr defaultRowHeight="14.5" x14ac:dyDescent="0.35"/>
  <cols>
    <col min="1" max="1" width="26.36328125" customWidth="1"/>
    <col min="2" max="2" width="20.36328125" customWidth="1"/>
    <col min="3" max="3" width="16" customWidth="1"/>
    <col min="4" max="4" width="40.36328125" customWidth="1"/>
    <col min="5" max="7" width="16" customWidth="1"/>
    <col min="8" max="8" width="27.36328125" customWidth="1"/>
    <col min="9" max="9" width="26.6328125" customWidth="1"/>
    <col min="10" max="10" width="26.90625" customWidth="1"/>
    <col min="11" max="11" width="20.54296875" customWidth="1"/>
    <col min="12" max="13" width="13.08984375" customWidth="1"/>
  </cols>
  <sheetData>
    <row r="3" spans="1:14" ht="20.5" x14ac:dyDescent="0.35">
      <c r="A3" s="3" t="s">
        <v>1</v>
      </c>
      <c r="B3" s="3"/>
    </row>
    <row r="4" spans="1:14" ht="15" thickBot="1" x14ac:dyDescent="0.4"/>
    <row r="5" spans="1:14" ht="28.5" customHeight="1" thickBot="1" x14ac:dyDescent="0.4">
      <c r="A5" s="36" t="s">
        <v>6</v>
      </c>
      <c r="B5" s="37"/>
      <c r="C5" s="37"/>
      <c r="D5" s="37"/>
      <c r="E5" s="37"/>
      <c r="F5" s="37"/>
      <c r="G5" s="37"/>
      <c r="H5" s="38"/>
    </row>
    <row r="6" spans="1:14" x14ac:dyDescent="0.35">
      <c r="A6" s="4" t="s">
        <v>2</v>
      </c>
      <c r="B6" s="4"/>
    </row>
    <row r="7" spans="1:14" ht="23.25" customHeight="1" x14ac:dyDescent="0.35">
      <c r="A7" s="39" t="s">
        <v>7</v>
      </c>
      <c r="B7" s="39"/>
      <c r="C7" s="39"/>
      <c r="D7" s="39"/>
      <c r="E7" s="39"/>
      <c r="F7" s="39"/>
      <c r="G7" s="39"/>
      <c r="H7" s="39"/>
    </row>
    <row r="9" spans="1:14" x14ac:dyDescent="0.35">
      <c r="A9" s="5" t="s">
        <v>14</v>
      </c>
      <c r="B9" s="5"/>
    </row>
    <row r="10" spans="1:14" ht="15" thickBot="1" x14ac:dyDescent="0.4">
      <c r="A10" s="5"/>
      <c r="B10" s="5"/>
    </row>
    <row r="11" spans="1:14" ht="98.5" thickBot="1" x14ac:dyDescent="0.4">
      <c r="A11" s="12" t="s">
        <v>15</v>
      </c>
      <c r="B11" s="13" t="s">
        <v>8</v>
      </c>
      <c r="C11" s="14" t="s">
        <v>12</v>
      </c>
      <c r="D11" s="15" t="s">
        <v>13</v>
      </c>
      <c r="E11" s="11" t="s">
        <v>9</v>
      </c>
      <c r="F11" s="16" t="s">
        <v>10</v>
      </c>
      <c r="G11" s="11" t="s">
        <v>11</v>
      </c>
      <c r="H11" s="11" t="s">
        <v>16</v>
      </c>
      <c r="I11" s="11" t="s">
        <v>17</v>
      </c>
      <c r="J11" s="11" t="s">
        <v>21</v>
      </c>
      <c r="K11" s="11" t="s">
        <v>20</v>
      </c>
      <c r="L11" s="17" t="s">
        <v>18</v>
      </c>
      <c r="M11" s="18" t="s">
        <v>19</v>
      </c>
      <c r="N11" s="10"/>
    </row>
    <row r="12" spans="1:14" ht="15" thickBot="1" x14ac:dyDescent="0.4">
      <c r="A12" s="19" t="s">
        <v>33</v>
      </c>
      <c r="B12" s="20" t="str">
        <f>VLOOKUP(A12,[1]SEZNAM!$B$1:$C$25,2,FALSE)</f>
        <v>00194972</v>
      </c>
      <c r="C12" s="21">
        <v>9</v>
      </c>
      <c r="D12" s="21">
        <v>0</v>
      </c>
      <c r="E12" s="22">
        <v>897.75</v>
      </c>
      <c r="F12" s="23">
        <v>1375.25</v>
      </c>
      <c r="G12" s="23">
        <v>1385</v>
      </c>
      <c r="H12" s="23">
        <v>0</v>
      </c>
      <c r="I12" s="23">
        <v>0</v>
      </c>
      <c r="J12" s="23">
        <v>0</v>
      </c>
      <c r="K12" s="23"/>
      <c r="L12" s="6">
        <f>IF(H12=1,E12*235,E12*59)+IF(I12=1,F12*235,F12*59)+IF(J12=1,G12*235,G12*59)</f>
        <v>215822</v>
      </c>
      <c r="M12" s="6">
        <f>L12*1.338-K12</f>
        <v>288769.83600000001</v>
      </c>
    </row>
    <row r="13" spans="1:14" ht="28.5" thickBot="1" x14ac:dyDescent="0.4">
      <c r="A13" s="19" t="s">
        <v>39</v>
      </c>
      <c r="B13" s="20" t="str">
        <f>VLOOKUP(A13,[2]SEZNAM!$B$1:$C$25,2,FALSE)</f>
        <v>42886210</v>
      </c>
      <c r="C13" s="21">
        <v>8</v>
      </c>
      <c r="D13" s="21">
        <v>0</v>
      </c>
      <c r="E13" s="22">
        <v>688</v>
      </c>
      <c r="F13" s="23">
        <v>1097.5</v>
      </c>
      <c r="G13" s="23">
        <v>1141.75</v>
      </c>
      <c r="H13" s="23">
        <v>0</v>
      </c>
      <c r="I13" s="23">
        <v>0</v>
      </c>
      <c r="J13" s="23">
        <v>0</v>
      </c>
      <c r="K13" s="23"/>
      <c r="L13" s="6">
        <f t="shared" ref="L13:L54" si="0">IF(H13=1,E13*235,E13*59)+IF(I13=1,F13*235,F13*59)+IF(J13=1,G13*235,G13*59)-K13</f>
        <v>172707.75</v>
      </c>
      <c r="M13" s="6">
        <f t="shared" ref="M13:M54" si="1">L13*1.338-K13</f>
        <v>231082.96950000001</v>
      </c>
    </row>
    <row r="14" spans="1:14" ht="28.5" thickBot="1" x14ac:dyDescent="0.4">
      <c r="A14" s="19" t="s">
        <v>34</v>
      </c>
      <c r="B14" s="20" t="str">
        <f>VLOOKUP(A14,[3]SEZNAM!$B$1:$C$25,2,FALSE)</f>
        <v>13583212</v>
      </c>
      <c r="C14" s="21">
        <v>9</v>
      </c>
      <c r="D14" s="21">
        <v>0</v>
      </c>
      <c r="E14" s="22">
        <v>831</v>
      </c>
      <c r="F14" s="23">
        <v>1319</v>
      </c>
      <c r="G14" s="23">
        <v>1289.25</v>
      </c>
      <c r="H14" s="23">
        <v>0</v>
      </c>
      <c r="I14" s="23">
        <v>0</v>
      </c>
      <c r="J14" s="23">
        <v>0</v>
      </c>
      <c r="K14" s="23"/>
      <c r="L14" s="6">
        <f t="shared" si="0"/>
        <v>202915.75</v>
      </c>
      <c r="M14" s="6">
        <f t="shared" si="1"/>
        <v>271501.27350000001</v>
      </c>
    </row>
    <row r="15" spans="1:14" ht="15" thickBot="1" x14ac:dyDescent="0.4">
      <c r="A15" s="19" t="s">
        <v>37</v>
      </c>
      <c r="B15" s="20" t="str">
        <f>VLOOKUP(A15,[4]SEZNAM!$B$1:$C$25,2,FALSE)</f>
        <v>42886163</v>
      </c>
      <c r="C15" s="21">
        <v>7</v>
      </c>
      <c r="D15" s="21">
        <v>0</v>
      </c>
      <c r="E15" s="22">
        <v>589</v>
      </c>
      <c r="F15" s="23">
        <v>904.75</v>
      </c>
      <c r="G15" s="23">
        <v>968.75</v>
      </c>
      <c r="H15" s="23">
        <v>0</v>
      </c>
      <c r="I15" s="23">
        <v>0</v>
      </c>
      <c r="J15" s="23">
        <v>0</v>
      </c>
      <c r="K15" s="23"/>
      <c r="L15" s="6">
        <f t="shared" si="0"/>
        <v>145287.5</v>
      </c>
      <c r="M15" s="6">
        <f t="shared" si="1"/>
        <v>194394.67500000002</v>
      </c>
    </row>
    <row r="16" spans="1:14" ht="28.5" thickBot="1" x14ac:dyDescent="0.4">
      <c r="A16" s="29" t="s">
        <v>45</v>
      </c>
      <c r="B16" s="33">
        <v>71194011</v>
      </c>
      <c r="C16" s="30">
        <v>8</v>
      </c>
      <c r="D16" s="30">
        <v>0</v>
      </c>
      <c r="E16" s="31">
        <v>707.5</v>
      </c>
      <c r="F16" s="32">
        <v>978.5</v>
      </c>
      <c r="G16" s="32">
        <v>950</v>
      </c>
      <c r="H16" s="32">
        <v>0</v>
      </c>
      <c r="I16" s="32">
        <v>0</v>
      </c>
      <c r="J16" s="32">
        <v>0</v>
      </c>
      <c r="K16" s="23"/>
      <c r="L16" s="6">
        <f t="shared" si="0"/>
        <v>155524</v>
      </c>
      <c r="M16" s="6">
        <f t="shared" si="1"/>
        <v>208091.11200000002</v>
      </c>
    </row>
    <row r="17" spans="1:13" ht="28.5" thickBot="1" x14ac:dyDescent="0.4">
      <c r="A17" s="19" t="s">
        <v>22</v>
      </c>
      <c r="B17" s="20">
        <f>VLOOKUP(A17,[5]SEZNAM!$B$1:$C$25,2,FALSE)</f>
        <v>42886171</v>
      </c>
      <c r="C17" s="21">
        <v>13</v>
      </c>
      <c r="D17" s="21">
        <v>0</v>
      </c>
      <c r="E17" s="22">
        <v>1008.75</v>
      </c>
      <c r="F17" s="23">
        <v>1694.75</v>
      </c>
      <c r="G17" s="23">
        <v>1601</v>
      </c>
      <c r="H17" s="23">
        <v>0</v>
      </c>
      <c r="I17" s="23">
        <v>0</v>
      </c>
      <c r="J17" s="23">
        <v>0</v>
      </c>
      <c r="K17" s="23"/>
      <c r="L17" s="6">
        <f t="shared" si="0"/>
        <v>253965.5</v>
      </c>
      <c r="M17" s="6">
        <f t="shared" si="1"/>
        <v>339805.83900000004</v>
      </c>
    </row>
    <row r="18" spans="1:13" ht="15" thickBot="1" x14ac:dyDescent="0.4">
      <c r="A18" s="19" t="s">
        <v>23</v>
      </c>
      <c r="B18" s="20">
        <f>VLOOKUP(A18,[6]SEZNAM!$B$1:$C$25,2,FALSE)</f>
        <v>42886180</v>
      </c>
      <c r="C18" s="21">
        <v>17</v>
      </c>
      <c r="D18" s="21">
        <v>0</v>
      </c>
      <c r="E18" s="22">
        <v>1420.5</v>
      </c>
      <c r="F18" s="23">
        <v>2281</v>
      </c>
      <c r="G18" s="23">
        <v>2317</v>
      </c>
      <c r="H18" s="23">
        <v>0</v>
      </c>
      <c r="I18" s="23">
        <v>0</v>
      </c>
      <c r="J18" s="23">
        <v>0</v>
      </c>
      <c r="K18" s="23"/>
      <c r="L18" s="6">
        <f t="shared" si="0"/>
        <v>355091.5</v>
      </c>
      <c r="M18" s="6">
        <f t="shared" si="1"/>
        <v>475112.42700000003</v>
      </c>
    </row>
    <row r="19" spans="1:13" ht="15" thickBot="1" x14ac:dyDescent="0.4">
      <c r="A19" s="19" t="s">
        <v>24</v>
      </c>
      <c r="B19" s="20" t="str">
        <f>VLOOKUP(A19,[7]SEZNAM!$B$1:$C$25,2,FALSE)</f>
        <v>00579017</v>
      </c>
      <c r="C19" s="21">
        <v>18</v>
      </c>
      <c r="D19" s="21"/>
      <c r="E19" s="22">
        <v>904.5</v>
      </c>
      <c r="F19" s="23">
        <v>1515.5</v>
      </c>
      <c r="G19" s="23">
        <v>1693</v>
      </c>
      <c r="H19" s="23">
        <v>0</v>
      </c>
      <c r="I19" s="23">
        <v>0</v>
      </c>
      <c r="J19" s="23">
        <v>0</v>
      </c>
      <c r="K19" s="23"/>
      <c r="L19" s="6">
        <f t="shared" si="0"/>
        <v>242667</v>
      </c>
      <c r="M19" s="6">
        <f t="shared" si="1"/>
        <v>324688.446</v>
      </c>
    </row>
    <row r="20" spans="1:13" ht="28.5" thickBot="1" x14ac:dyDescent="0.4">
      <c r="A20" s="19" t="s">
        <v>25</v>
      </c>
      <c r="B20" s="20" t="str">
        <f>VLOOKUP(A20,[8]SEZNAM!$B$1:$C$25,2,FALSE)</f>
        <v>00194964</v>
      </c>
      <c r="C20" s="21">
        <v>11</v>
      </c>
      <c r="D20" s="21">
        <v>0</v>
      </c>
      <c r="E20" s="22">
        <v>931</v>
      </c>
      <c r="F20" s="23">
        <v>1432</v>
      </c>
      <c r="G20" s="23">
        <v>1446</v>
      </c>
      <c r="H20" s="23">
        <v>0</v>
      </c>
      <c r="I20" s="23">
        <v>0</v>
      </c>
      <c r="J20" s="23">
        <v>0</v>
      </c>
      <c r="K20" s="23"/>
      <c r="L20" s="6">
        <f t="shared" si="0"/>
        <v>224731</v>
      </c>
      <c r="M20" s="6">
        <f t="shared" si="1"/>
        <v>300690.07800000004</v>
      </c>
    </row>
    <row r="21" spans="1:13" ht="15" thickBot="1" x14ac:dyDescent="0.4">
      <c r="A21" s="19" t="s">
        <v>27</v>
      </c>
      <c r="B21" s="20" t="str">
        <f>VLOOKUP(A21,[9]SEZNAM!$B$1:$C$25,2,FALSE)</f>
        <v>61222836</v>
      </c>
      <c r="C21" s="21">
        <v>10</v>
      </c>
      <c r="D21" s="21"/>
      <c r="E21" s="22">
        <v>625</v>
      </c>
      <c r="F21" s="23">
        <v>1032</v>
      </c>
      <c r="G21" s="23">
        <v>992</v>
      </c>
      <c r="H21" s="23">
        <v>0</v>
      </c>
      <c r="I21" s="23">
        <v>0</v>
      </c>
      <c r="J21" s="23">
        <v>0</v>
      </c>
      <c r="K21" s="23"/>
      <c r="L21" s="6">
        <f t="shared" si="0"/>
        <v>156291</v>
      </c>
      <c r="M21" s="6">
        <f t="shared" si="1"/>
        <v>209117.35800000001</v>
      </c>
    </row>
    <row r="22" spans="1:13" ht="15" thickBot="1" x14ac:dyDescent="0.4">
      <c r="A22" s="19" t="s">
        <v>29</v>
      </c>
      <c r="B22" s="20" t="str">
        <f>VLOOKUP(A22,[10]SEZNAM!$B$1:$C$25,2,FALSE)</f>
        <v>00195022</v>
      </c>
      <c r="C22" s="21">
        <v>8</v>
      </c>
      <c r="D22" s="21">
        <v>0</v>
      </c>
      <c r="E22" s="22">
        <v>759.5</v>
      </c>
      <c r="F22" s="23">
        <v>1222.25</v>
      </c>
      <c r="G22" s="23">
        <v>1043.25</v>
      </c>
      <c r="H22" s="23">
        <v>0</v>
      </c>
      <c r="I22" s="23">
        <v>0</v>
      </c>
      <c r="J22" s="23">
        <v>0</v>
      </c>
      <c r="K22" s="23"/>
      <c r="L22" s="6">
        <f t="shared" si="0"/>
        <v>178475</v>
      </c>
      <c r="M22" s="6">
        <f t="shared" si="1"/>
        <v>238799.55000000002</v>
      </c>
    </row>
    <row r="23" spans="1:13" ht="28.5" thickBot="1" x14ac:dyDescent="0.4">
      <c r="A23" s="19" t="s">
        <v>41</v>
      </c>
      <c r="B23" s="20" t="str">
        <f>VLOOKUP(A23,[11]SEZNAM!$B$1:$C$25,2,FALSE)</f>
        <v>71193961</v>
      </c>
      <c r="C23" s="21">
        <v>7</v>
      </c>
      <c r="D23" s="21">
        <v>0</v>
      </c>
      <c r="E23" s="22">
        <v>652</v>
      </c>
      <c r="F23" s="23">
        <v>1054</v>
      </c>
      <c r="G23" s="23">
        <v>1060</v>
      </c>
      <c r="H23" s="23">
        <v>0</v>
      </c>
      <c r="I23" s="23">
        <v>0</v>
      </c>
      <c r="J23" s="23">
        <v>0</v>
      </c>
      <c r="K23" s="23"/>
      <c r="L23" s="6">
        <f t="shared" si="0"/>
        <v>163194</v>
      </c>
      <c r="M23" s="6">
        <f t="shared" si="1"/>
        <v>218353.57200000001</v>
      </c>
    </row>
    <row r="24" spans="1:13" ht="15" thickBot="1" x14ac:dyDescent="0.4">
      <c r="A24" s="24" t="s">
        <v>42</v>
      </c>
      <c r="B24" s="28" t="s">
        <v>43</v>
      </c>
      <c r="C24" s="25">
        <v>21</v>
      </c>
      <c r="D24" s="25">
        <v>0</v>
      </c>
      <c r="E24" s="26">
        <v>1876</v>
      </c>
      <c r="F24" s="27">
        <v>3273</v>
      </c>
      <c r="G24" s="27">
        <v>2896</v>
      </c>
      <c r="H24" s="27">
        <v>0</v>
      </c>
      <c r="I24" s="27">
        <v>0</v>
      </c>
      <c r="J24" s="27">
        <v>0</v>
      </c>
      <c r="K24" s="23"/>
      <c r="L24" s="6">
        <f t="shared" si="0"/>
        <v>474655</v>
      </c>
      <c r="M24" s="6">
        <f t="shared" si="1"/>
        <v>635088.39</v>
      </c>
    </row>
    <row r="25" spans="1:13" ht="28.5" thickBot="1" x14ac:dyDescent="0.4">
      <c r="A25" s="19" t="s">
        <v>44</v>
      </c>
      <c r="B25" s="20" t="str">
        <f>VLOOKUP(A25,[12]SEZNAM!$B$1:$C$25,2,FALSE)</f>
        <v>71194002</v>
      </c>
      <c r="C25" s="21">
        <v>8</v>
      </c>
      <c r="D25" s="21">
        <v>0</v>
      </c>
      <c r="E25" s="22">
        <v>546.25</v>
      </c>
      <c r="F25" s="23">
        <v>1053.33</v>
      </c>
      <c r="G25" s="23">
        <v>1221.07</v>
      </c>
      <c r="H25" s="23">
        <v>0</v>
      </c>
      <c r="I25" s="23">
        <v>0</v>
      </c>
      <c r="J25" s="23">
        <v>0</v>
      </c>
      <c r="K25" s="23"/>
      <c r="L25" s="6">
        <f t="shared" si="0"/>
        <v>166418.34999999998</v>
      </c>
      <c r="M25" s="6">
        <f t="shared" si="1"/>
        <v>222667.75229999999</v>
      </c>
    </row>
    <row r="26" spans="1:13" ht="15" thickBot="1" x14ac:dyDescent="0.4">
      <c r="A26" s="19" t="s">
        <v>30</v>
      </c>
      <c r="B26" s="20" t="str">
        <f>VLOOKUP(A26,[13]SEZNAM!$B$1:$C$25,2,FALSE)</f>
        <v>00194913</v>
      </c>
      <c r="C26" s="21">
        <v>12</v>
      </c>
      <c r="D26" s="21">
        <v>0</v>
      </c>
      <c r="E26" s="22">
        <v>1061</v>
      </c>
      <c r="F26" s="23">
        <v>1729</v>
      </c>
      <c r="G26" s="23">
        <v>1664</v>
      </c>
      <c r="H26" s="23">
        <v>0</v>
      </c>
      <c r="I26" s="23">
        <v>0</v>
      </c>
      <c r="J26" s="23">
        <v>0</v>
      </c>
      <c r="K26" s="23"/>
      <c r="L26" s="6">
        <f t="shared" si="0"/>
        <v>262786</v>
      </c>
      <c r="M26" s="6">
        <f t="shared" si="1"/>
        <v>351607.66800000001</v>
      </c>
    </row>
    <row r="27" spans="1:13" ht="28.5" thickBot="1" x14ac:dyDescent="0.4">
      <c r="A27" s="19" t="s">
        <v>38</v>
      </c>
      <c r="B27" s="20" t="str">
        <f>VLOOKUP(A27,[14]SEZNAM!$B$1:$C$25,2,FALSE)</f>
        <v>70188653</v>
      </c>
      <c r="C27" s="21">
        <v>10</v>
      </c>
      <c r="D27" s="21">
        <v>0</v>
      </c>
      <c r="E27" s="22">
        <v>686</v>
      </c>
      <c r="F27" s="23">
        <v>1047.5</v>
      </c>
      <c r="G27" s="23">
        <v>959.5</v>
      </c>
      <c r="H27" s="23">
        <v>0</v>
      </c>
      <c r="I27" s="23">
        <v>0</v>
      </c>
      <c r="J27" s="23">
        <v>0</v>
      </c>
      <c r="K27" s="23"/>
      <c r="L27" s="6">
        <f t="shared" si="0"/>
        <v>158887</v>
      </c>
      <c r="M27" s="6">
        <f t="shared" si="1"/>
        <v>212590.80600000001</v>
      </c>
    </row>
    <row r="28" spans="1:13" ht="15" thickBot="1" x14ac:dyDescent="0.4">
      <c r="A28" s="19" t="s">
        <v>31</v>
      </c>
      <c r="B28" s="20" t="str">
        <f>VLOOKUP(A28,[15]SEZNAM!$B$1:$C$25,2,FALSE)</f>
        <v>00195031</v>
      </c>
      <c r="C28" s="21">
        <v>6</v>
      </c>
      <c r="D28" s="21">
        <v>0</v>
      </c>
      <c r="E28" s="22">
        <v>608</v>
      </c>
      <c r="F28" s="23">
        <v>972</v>
      </c>
      <c r="G28" s="23">
        <v>879</v>
      </c>
      <c r="H28" s="23">
        <v>0</v>
      </c>
      <c r="I28" s="23">
        <v>0</v>
      </c>
      <c r="J28" s="23">
        <v>0</v>
      </c>
      <c r="K28" s="23"/>
      <c r="L28" s="6">
        <f t="shared" si="0"/>
        <v>145081</v>
      </c>
      <c r="M28" s="6">
        <f t="shared" si="1"/>
        <v>194118.378</v>
      </c>
    </row>
    <row r="29" spans="1:13" ht="15" thickBot="1" x14ac:dyDescent="0.4">
      <c r="A29" s="19" t="s">
        <v>32</v>
      </c>
      <c r="B29" s="20" t="str">
        <f>VLOOKUP(A29,[16]SEZNAM!$B$1:$C$25,2,FALSE)</f>
        <v>00194891</v>
      </c>
      <c r="C29" s="21">
        <v>12</v>
      </c>
      <c r="D29" s="21">
        <v>0</v>
      </c>
      <c r="E29" s="22">
        <v>1036.25</v>
      </c>
      <c r="F29" s="23">
        <v>1732.25</v>
      </c>
      <c r="G29" s="23">
        <v>1556.5</v>
      </c>
      <c r="H29" s="23">
        <v>0</v>
      </c>
      <c r="I29" s="23">
        <v>0</v>
      </c>
      <c r="J29" s="23">
        <v>0</v>
      </c>
      <c r="K29" s="23"/>
      <c r="L29" s="6">
        <f t="shared" si="0"/>
        <v>255175</v>
      </c>
      <c r="M29" s="6">
        <f t="shared" si="1"/>
        <v>341424.15</v>
      </c>
    </row>
    <row r="30" spans="1:13" ht="28.5" thickBot="1" x14ac:dyDescent="0.4">
      <c r="A30" s="19" t="s">
        <v>35</v>
      </c>
      <c r="B30" s="20" t="str">
        <f>VLOOKUP(A30,[17]SEZNAM!$B$1:$C$25,2,FALSE)</f>
        <v>00579025</v>
      </c>
      <c r="C30" s="21">
        <v>7</v>
      </c>
      <c r="D30" s="21">
        <v>0</v>
      </c>
      <c r="E30" s="22">
        <v>589.5</v>
      </c>
      <c r="F30" s="23">
        <v>944.25</v>
      </c>
      <c r="G30" s="23">
        <v>878</v>
      </c>
      <c r="H30" s="23">
        <v>0</v>
      </c>
      <c r="I30" s="23">
        <v>0</v>
      </c>
      <c r="J30" s="23">
        <v>0</v>
      </c>
      <c r="K30" s="23"/>
      <c r="L30" s="6">
        <f t="shared" si="0"/>
        <v>142293.25</v>
      </c>
      <c r="M30" s="6">
        <f t="shared" si="1"/>
        <v>190388.36850000001</v>
      </c>
    </row>
    <row r="31" spans="1:13" ht="28.5" thickBot="1" x14ac:dyDescent="0.4">
      <c r="A31" s="19" t="s">
        <v>40</v>
      </c>
      <c r="B31" s="20">
        <v>578991</v>
      </c>
      <c r="C31" s="21">
        <v>8</v>
      </c>
      <c r="D31" s="21">
        <v>0</v>
      </c>
      <c r="E31" s="22">
        <v>791</v>
      </c>
      <c r="F31" s="23">
        <v>1270</v>
      </c>
      <c r="G31" s="23">
        <v>1298</v>
      </c>
      <c r="H31" s="23">
        <v>0</v>
      </c>
      <c r="I31" s="23">
        <v>0</v>
      </c>
      <c r="J31" s="23">
        <v>0</v>
      </c>
      <c r="K31" s="23"/>
      <c r="L31" s="6">
        <f t="shared" si="0"/>
        <v>198181</v>
      </c>
      <c r="M31" s="6">
        <f t="shared" si="1"/>
        <v>265166.17800000001</v>
      </c>
    </row>
    <row r="32" spans="1:13" ht="15" thickBot="1" x14ac:dyDescent="0.4">
      <c r="A32" s="19" t="s">
        <v>26</v>
      </c>
      <c r="B32" s="20" t="str">
        <f>VLOOKUP(A32,[18]SEZNAM!$B$1:$C$25,2,FALSE)</f>
        <v>00579033</v>
      </c>
      <c r="C32" s="21">
        <v>30</v>
      </c>
      <c r="D32" s="21">
        <v>0</v>
      </c>
      <c r="E32" s="22">
        <v>2583</v>
      </c>
      <c r="F32" s="23">
        <v>4460</v>
      </c>
      <c r="G32" s="23">
        <v>4272</v>
      </c>
      <c r="H32" s="23">
        <v>0</v>
      </c>
      <c r="I32" s="23">
        <v>0</v>
      </c>
      <c r="J32" s="23">
        <v>0</v>
      </c>
      <c r="K32" s="23"/>
      <c r="L32" s="6">
        <f t="shared" si="0"/>
        <v>667585</v>
      </c>
      <c r="M32" s="6">
        <f t="shared" si="1"/>
        <v>893228.7300000001</v>
      </c>
    </row>
    <row r="33" spans="1:13" ht="28.5" thickBot="1" x14ac:dyDescent="0.4">
      <c r="A33" s="19" t="s">
        <v>28</v>
      </c>
      <c r="B33" s="20">
        <v>64809234</v>
      </c>
      <c r="C33" s="21">
        <v>12</v>
      </c>
      <c r="D33" s="21">
        <v>0</v>
      </c>
      <c r="E33" s="22">
        <v>1076.5</v>
      </c>
      <c r="F33" s="23">
        <v>1701</v>
      </c>
      <c r="G33" s="23">
        <v>1709</v>
      </c>
      <c r="H33" s="23">
        <v>0</v>
      </c>
      <c r="I33" s="23">
        <v>0</v>
      </c>
      <c r="J33" s="23">
        <v>0</v>
      </c>
      <c r="K33" s="23"/>
      <c r="L33" s="6">
        <f t="shared" si="0"/>
        <v>264703.5</v>
      </c>
      <c r="M33" s="6">
        <f t="shared" si="1"/>
        <v>354173.283</v>
      </c>
    </row>
    <row r="34" spans="1:13" ht="15" thickBot="1" x14ac:dyDescent="0.4">
      <c r="A34" s="19" t="s">
        <v>46</v>
      </c>
      <c r="B34" s="20">
        <v>71193952</v>
      </c>
      <c r="C34" s="21">
        <v>18</v>
      </c>
      <c r="D34" s="21">
        <v>0</v>
      </c>
      <c r="E34" s="22">
        <v>1532</v>
      </c>
      <c r="F34" s="23">
        <v>2332.75</v>
      </c>
      <c r="G34" s="23">
        <v>2342.75</v>
      </c>
      <c r="H34" s="23">
        <v>0</v>
      </c>
      <c r="I34" s="23">
        <v>0</v>
      </c>
      <c r="J34" s="23">
        <v>0</v>
      </c>
      <c r="K34" s="23"/>
      <c r="L34" s="6">
        <f t="shared" si="0"/>
        <v>366242.5</v>
      </c>
      <c r="M34" s="6">
        <f t="shared" si="1"/>
        <v>490032.46500000003</v>
      </c>
    </row>
    <row r="35" spans="1:13" ht="15" thickBot="1" x14ac:dyDescent="0.4">
      <c r="A35" s="19" t="s">
        <v>36</v>
      </c>
      <c r="B35" s="20" t="str">
        <f>VLOOKUP(A35,[19]SEZNAM!$B$1:$C$25,2,FALSE)</f>
        <v>42886201</v>
      </c>
      <c r="C35" s="21">
        <v>7</v>
      </c>
      <c r="D35" s="21">
        <v>0</v>
      </c>
      <c r="E35" s="22">
        <v>582</v>
      </c>
      <c r="F35" s="23">
        <v>1068.5</v>
      </c>
      <c r="G35" s="23">
        <v>947</v>
      </c>
      <c r="H35" s="23">
        <v>0</v>
      </c>
      <c r="I35" s="23">
        <v>0</v>
      </c>
      <c r="J35" s="23">
        <v>0</v>
      </c>
      <c r="K35" s="23"/>
      <c r="L35" s="6">
        <f t="shared" si="0"/>
        <v>153252.5</v>
      </c>
      <c r="M35" s="6">
        <f t="shared" si="1"/>
        <v>205051.845</v>
      </c>
    </row>
    <row r="36" spans="1:13" ht="15" thickBot="1" x14ac:dyDescent="0.4">
      <c r="A36" s="19"/>
      <c r="B36" s="20"/>
      <c r="C36" s="21"/>
      <c r="D36" s="21"/>
      <c r="E36" s="22"/>
      <c r="F36" s="23"/>
      <c r="G36" s="23"/>
      <c r="H36" s="23"/>
      <c r="I36" s="23"/>
      <c r="J36" s="23"/>
      <c r="K36" s="23"/>
      <c r="L36" s="6">
        <f t="shared" si="0"/>
        <v>0</v>
      </c>
      <c r="M36" s="6">
        <f t="shared" si="1"/>
        <v>0</v>
      </c>
    </row>
    <row r="37" spans="1:13" ht="15" thickBot="1" x14ac:dyDescent="0.4">
      <c r="A37" s="19"/>
      <c r="B37" s="20"/>
      <c r="C37" s="21"/>
      <c r="D37" s="21"/>
      <c r="E37" s="22"/>
      <c r="F37" s="23"/>
      <c r="G37" s="23"/>
      <c r="H37" s="23"/>
      <c r="I37" s="23"/>
      <c r="J37" s="23"/>
      <c r="K37" s="23"/>
      <c r="L37" s="6">
        <f t="shared" si="0"/>
        <v>0</v>
      </c>
      <c r="M37" s="6">
        <f t="shared" si="1"/>
        <v>0</v>
      </c>
    </row>
    <row r="38" spans="1:13" ht="15" thickBot="1" x14ac:dyDescent="0.4">
      <c r="A38" s="19"/>
      <c r="B38" s="20"/>
      <c r="C38" s="21"/>
      <c r="D38" s="21"/>
      <c r="E38" s="22"/>
      <c r="F38" s="23"/>
      <c r="G38" s="23"/>
      <c r="H38" s="23"/>
      <c r="I38" s="23"/>
      <c r="J38" s="23"/>
      <c r="K38" s="23"/>
      <c r="L38" s="6">
        <f t="shared" si="0"/>
        <v>0</v>
      </c>
      <c r="M38" s="6">
        <f t="shared" si="1"/>
        <v>0</v>
      </c>
    </row>
    <row r="39" spans="1:13" ht="15" thickBot="1" x14ac:dyDescent="0.4">
      <c r="A39" s="19"/>
      <c r="B39" s="20"/>
      <c r="C39" s="21"/>
      <c r="D39" s="21"/>
      <c r="E39" s="22"/>
      <c r="F39" s="23"/>
      <c r="G39" s="23"/>
      <c r="H39" s="23"/>
      <c r="I39" s="23"/>
      <c r="J39" s="23"/>
      <c r="K39" s="23"/>
      <c r="L39" s="6">
        <f t="shared" si="0"/>
        <v>0</v>
      </c>
      <c r="M39" s="6">
        <f t="shared" si="1"/>
        <v>0</v>
      </c>
    </row>
    <row r="40" spans="1:13" ht="15" thickBot="1" x14ac:dyDescent="0.4">
      <c r="A40" s="19"/>
      <c r="B40" s="20"/>
      <c r="C40" s="21"/>
      <c r="D40" s="21"/>
      <c r="E40" s="22"/>
      <c r="F40" s="23"/>
      <c r="G40" s="23"/>
      <c r="H40" s="23"/>
      <c r="I40" s="23"/>
      <c r="J40" s="23"/>
      <c r="K40" s="23"/>
      <c r="L40" s="6">
        <f t="shared" si="0"/>
        <v>0</v>
      </c>
      <c r="M40" s="6">
        <f t="shared" si="1"/>
        <v>0</v>
      </c>
    </row>
    <row r="41" spans="1:13" ht="15" thickBot="1" x14ac:dyDescent="0.4">
      <c r="A41" s="19"/>
      <c r="B41" s="20"/>
      <c r="C41" s="21"/>
      <c r="D41" s="21"/>
      <c r="E41" s="22"/>
      <c r="F41" s="23"/>
      <c r="G41" s="23"/>
      <c r="H41" s="23"/>
      <c r="I41" s="23"/>
      <c r="J41" s="23"/>
      <c r="K41" s="23"/>
      <c r="L41" s="6">
        <f t="shared" si="0"/>
        <v>0</v>
      </c>
      <c r="M41" s="6">
        <f t="shared" si="1"/>
        <v>0</v>
      </c>
    </row>
    <row r="42" spans="1:13" ht="15" thickBot="1" x14ac:dyDescent="0.4">
      <c r="A42" s="19"/>
      <c r="B42" s="20"/>
      <c r="C42" s="21"/>
      <c r="D42" s="21"/>
      <c r="E42" s="22"/>
      <c r="F42" s="23"/>
      <c r="G42" s="23"/>
      <c r="H42" s="23"/>
      <c r="I42" s="23"/>
      <c r="J42" s="23"/>
      <c r="K42" s="23"/>
      <c r="L42" s="6">
        <f t="shared" si="0"/>
        <v>0</v>
      </c>
      <c r="M42" s="6">
        <f t="shared" si="1"/>
        <v>0</v>
      </c>
    </row>
    <row r="43" spans="1:13" ht="15" thickBot="1" x14ac:dyDescent="0.4">
      <c r="A43" s="19"/>
      <c r="B43" s="20"/>
      <c r="C43" s="21"/>
      <c r="D43" s="21"/>
      <c r="E43" s="22"/>
      <c r="F43" s="23"/>
      <c r="G43" s="23"/>
      <c r="H43" s="23"/>
      <c r="I43" s="23"/>
      <c r="J43" s="23"/>
      <c r="K43" s="23"/>
      <c r="L43" s="6">
        <f t="shared" si="0"/>
        <v>0</v>
      </c>
      <c r="M43" s="6">
        <f t="shared" si="1"/>
        <v>0</v>
      </c>
    </row>
    <row r="44" spans="1:13" ht="15" thickBot="1" x14ac:dyDescent="0.4">
      <c r="A44" s="19"/>
      <c r="B44" s="20"/>
      <c r="C44" s="21"/>
      <c r="D44" s="21"/>
      <c r="E44" s="22"/>
      <c r="F44" s="23"/>
      <c r="G44" s="23"/>
      <c r="H44" s="23"/>
      <c r="I44" s="23"/>
      <c r="J44" s="23"/>
      <c r="K44" s="23"/>
      <c r="L44" s="6">
        <f t="shared" si="0"/>
        <v>0</v>
      </c>
      <c r="M44" s="6">
        <f t="shared" si="1"/>
        <v>0</v>
      </c>
    </row>
    <row r="45" spans="1:13" ht="15" thickBot="1" x14ac:dyDescent="0.4">
      <c r="A45" s="19"/>
      <c r="B45" s="20"/>
      <c r="C45" s="21"/>
      <c r="D45" s="21"/>
      <c r="E45" s="22"/>
      <c r="F45" s="23"/>
      <c r="G45" s="23"/>
      <c r="H45" s="23"/>
      <c r="I45" s="23"/>
      <c r="J45" s="23"/>
      <c r="K45" s="23"/>
      <c r="L45" s="6">
        <f t="shared" si="0"/>
        <v>0</v>
      </c>
      <c r="M45" s="6">
        <f t="shared" si="1"/>
        <v>0</v>
      </c>
    </row>
    <row r="46" spans="1:13" ht="15" thickBot="1" x14ac:dyDescent="0.4">
      <c r="A46" s="19"/>
      <c r="B46" s="20"/>
      <c r="C46" s="21"/>
      <c r="D46" s="21"/>
      <c r="E46" s="22"/>
      <c r="F46" s="23"/>
      <c r="G46" s="23"/>
      <c r="H46" s="23"/>
      <c r="I46" s="23"/>
      <c r="J46" s="23"/>
      <c r="K46" s="23"/>
      <c r="L46" s="6">
        <f t="shared" si="0"/>
        <v>0</v>
      </c>
      <c r="M46" s="6">
        <f t="shared" si="1"/>
        <v>0</v>
      </c>
    </row>
    <row r="47" spans="1:13" ht="15" thickBot="1" x14ac:dyDescent="0.4">
      <c r="A47" s="19"/>
      <c r="B47" s="20"/>
      <c r="C47" s="21"/>
      <c r="D47" s="21"/>
      <c r="E47" s="22"/>
      <c r="F47" s="23"/>
      <c r="G47" s="23"/>
      <c r="H47" s="23"/>
      <c r="I47" s="23"/>
      <c r="J47" s="23"/>
      <c r="K47" s="23"/>
      <c r="L47" s="6">
        <f t="shared" si="0"/>
        <v>0</v>
      </c>
      <c r="M47" s="6">
        <f t="shared" si="1"/>
        <v>0</v>
      </c>
    </row>
    <row r="48" spans="1:13" ht="15" thickBot="1" x14ac:dyDescent="0.4">
      <c r="A48" s="19"/>
      <c r="B48" s="20"/>
      <c r="C48" s="21"/>
      <c r="D48" s="21"/>
      <c r="E48" s="22"/>
      <c r="F48" s="23"/>
      <c r="G48" s="23"/>
      <c r="H48" s="23"/>
      <c r="I48" s="23"/>
      <c r="J48" s="23"/>
      <c r="K48" s="23"/>
      <c r="L48" s="6">
        <f t="shared" si="0"/>
        <v>0</v>
      </c>
      <c r="M48" s="6">
        <f t="shared" si="1"/>
        <v>0</v>
      </c>
    </row>
    <row r="49" spans="1:13" ht="15" thickBot="1" x14ac:dyDescent="0.4">
      <c r="A49" s="19"/>
      <c r="B49" s="20"/>
      <c r="C49" s="21"/>
      <c r="D49" s="21"/>
      <c r="E49" s="22"/>
      <c r="F49" s="23"/>
      <c r="G49" s="23"/>
      <c r="H49" s="23"/>
      <c r="I49" s="23"/>
      <c r="J49" s="23"/>
      <c r="K49" s="23"/>
      <c r="L49" s="6">
        <f t="shared" si="0"/>
        <v>0</v>
      </c>
      <c r="M49" s="6">
        <f t="shared" si="1"/>
        <v>0</v>
      </c>
    </row>
    <row r="50" spans="1:13" ht="15" thickBot="1" x14ac:dyDescent="0.4">
      <c r="A50" s="19"/>
      <c r="B50" s="20"/>
      <c r="C50" s="21"/>
      <c r="D50" s="21"/>
      <c r="E50" s="22"/>
      <c r="F50" s="23"/>
      <c r="G50" s="23"/>
      <c r="H50" s="23"/>
      <c r="I50" s="23"/>
      <c r="J50" s="23"/>
      <c r="K50" s="23"/>
      <c r="L50" s="6">
        <f t="shared" si="0"/>
        <v>0</v>
      </c>
      <c r="M50" s="6">
        <f t="shared" si="1"/>
        <v>0</v>
      </c>
    </row>
    <row r="51" spans="1:13" ht="15" thickBot="1" x14ac:dyDescent="0.4">
      <c r="A51" s="19"/>
      <c r="B51" s="20"/>
      <c r="C51" s="21"/>
      <c r="D51" s="21"/>
      <c r="E51" s="22"/>
      <c r="F51" s="23"/>
      <c r="G51" s="23"/>
      <c r="H51" s="23"/>
      <c r="I51" s="23"/>
      <c r="J51" s="23"/>
      <c r="K51" s="23"/>
      <c r="L51" s="6">
        <f t="shared" si="0"/>
        <v>0</v>
      </c>
      <c r="M51" s="6">
        <f t="shared" si="1"/>
        <v>0</v>
      </c>
    </row>
    <row r="52" spans="1:13" ht="15" thickBot="1" x14ac:dyDescent="0.4">
      <c r="A52" s="19"/>
      <c r="B52" s="20"/>
      <c r="C52" s="21"/>
      <c r="D52" s="21"/>
      <c r="E52" s="22"/>
      <c r="F52" s="23"/>
      <c r="G52" s="23"/>
      <c r="H52" s="23"/>
      <c r="I52" s="23"/>
      <c r="J52" s="23"/>
      <c r="K52" s="23"/>
      <c r="L52" s="6">
        <f t="shared" si="0"/>
        <v>0</v>
      </c>
      <c r="M52" s="6">
        <f t="shared" si="1"/>
        <v>0</v>
      </c>
    </row>
    <row r="53" spans="1:13" ht="15" thickBot="1" x14ac:dyDescent="0.4">
      <c r="A53" s="19"/>
      <c r="B53" s="20"/>
      <c r="C53" s="21"/>
      <c r="D53" s="21"/>
      <c r="E53" s="22"/>
      <c r="F53" s="23"/>
      <c r="G53" s="23"/>
      <c r="H53" s="23"/>
      <c r="I53" s="23"/>
      <c r="J53" s="23"/>
      <c r="K53" s="23"/>
      <c r="L53" s="6">
        <f t="shared" si="0"/>
        <v>0</v>
      </c>
      <c r="M53" s="6">
        <f t="shared" si="1"/>
        <v>0</v>
      </c>
    </row>
    <row r="54" spans="1:13" ht="15" thickBot="1" x14ac:dyDescent="0.4">
      <c r="A54" s="19"/>
      <c r="B54" s="20"/>
      <c r="C54" s="21"/>
      <c r="D54" s="21"/>
      <c r="E54" s="22"/>
      <c r="F54" s="23"/>
      <c r="G54" s="23"/>
      <c r="H54" s="23"/>
      <c r="I54" s="23"/>
      <c r="J54" s="23"/>
      <c r="K54" s="23"/>
      <c r="L54" s="6">
        <f t="shared" si="0"/>
        <v>0</v>
      </c>
      <c r="M54" s="6">
        <f t="shared" si="1"/>
        <v>0</v>
      </c>
    </row>
    <row r="56" spans="1:13" ht="30" customHeight="1" x14ac:dyDescent="0.35">
      <c r="A56" s="41" t="s">
        <v>5</v>
      </c>
      <c r="B56" s="41"/>
      <c r="C56" s="40">
        <f>SUM(M12:M54)</f>
        <v>7655945.1497999998</v>
      </c>
      <c r="D56" s="40"/>
      <c r="E56" s="40"/>
      <c r="F56" s="40"/>
      <c r="G56" s="40"/>
      <c r="H56" s="40"/>
    </row>
    <row r="57" spans="1:13" ht="10.5" customHeight="1" x14ac:dyDescent="0.35"/>
    <row r="59" spans="1:13" ht="15.75" customHeight="1" x14ac:dyDescent="0.35">
      <c r="A59" s="34"/>
      <c r="B59" s="34"/>
      <c r="C59" s="34"/>
      <c r="D59" s="34"/>
      <c r="E59" s="34"/>
      <c r="F59" s="35"/>
      <c r="G59" s="35"/>
      <c r="H59" s="35"/>
    </row>
    <row r="60" spans="1:13" ht="38.25" customHeight="1" x14ac:dyDescent="0.35">
      <c r="A60" s="7"/>
      <c r="B60" s="9"/>
      <c r="C60" s="7"/>
      <c r="D60" s="7"/>
      <c r="E60" s="7"/>
      <c r="F60" s="8"/>
      <c r="G60" s="8"/>
      <c r="H60" s="8"/>
    </row>
    <row r="61" spans="1:13" ht="16.5" customHeight="1" x14ac:dyDescent="0.35">
      <c r="A61" s="1" t="s">
        <v>4</v>
      </c>
      <c r="B61" s="1"/>
      <c r="C61" s="2"/>
    </row>
    <row r="62" spans="1:13" x14ac:dyDescent="0.35">
      <c r="A62" s="1" t="s">
        <v>0</v>
      </c>
      <c r="B62" s="1"/>
      <c r="C62" s="2"/>
    </row>
    <row r="63" spans="1:13" x14ac:dyDescent="0.35">
      <c r="A63" s="1" t="s">
        <v>3</v>
      </c>
      <c r="B63" s="1"/>
      <c r="C63" s="2"/>
    </row>
  </sheetData>
  <sheetProtection algorithmName="SHA-512" hashValue="IYDSlMRgTAl/yHcD4sgjuLN4/06rx+CwmC3Tsa1q2cHXOzViWrk41MxHJcC4+hNRZ0v9zKLTUi7tSbgWiuN4iA==" saltValue="mzHXrz77wQvZVeWTnUrtxA==" spinCount="100000" sheet="1" objects="1" scenarios="1"/>
  <mergeCells count="6">
    <mergeCell ref="A59:E59"/>
    <mergeCell ref="F59:H59"/>
    <mergeCell ref="A5:H5"/>
    <mergeCell ref="A7:H7"/>
    <mergeCell ref="C56:H56"/>
    <mergeCell ref="A56:B56"/>
  </mergeCells>
  <pageMargins left="0.70866141732283472" right="0.70866141732283472" top="0.78740157480314965"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Výsledky</vt:lpstr>
    </vt:vector>
  </TitlesOfParts>
  <Company>MZČR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Kurfürst Michal Ing.</dc:creator>
  <cp:lastModifiedBy>Žehan Michal Mgr.</cp:lastModifiedBy>
  <cp:lastPrinted>2020-07-28T04:51:01Z</cp:lastPrinted>
  <dcterms:created xsi:type="dcterms:W3CDTF">2017-06-05T14:29:58Z</dcterms:created>
  <dcterms:modified xsi:type="dcterms:W3CDTF">2020-09-14T08:10:31Z</dcterms:modified>
</cp:coreProperties>
</file>