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ozp 2018\přímé 2018 KÚ\přílohy met normativy 2018\"/>
    </mc:Choice>
  </mc:AlternateContent>
  <bookViews>
    <workbookView xWindow="0" yWindow="0" windowWidth="23010" windowHeight="9060"/>
  </bookViews>
  <sheets>
    <sheet name="rekapitulace pro r. 2018" sheetId="1" r:id="rId1"/>
    <sheet name="List2" sheetId="2" r:id="rId2"/>
    <sheet name="List3" sheetId="3" r:id="rId3"/>
  </sheets>
  <definedNames>
    <definedName name="_xlnm._FilterDatabase" localSheetId="0" hidden="1">'rekapitulace pro r. 2018'!$A$4:$BH$175</definedName>
    <definedName name="_xlnm.Print_Titles" localSheetId="0">'rekapitulace pro r. 2018'!$A:$B,'rekapitulace pro r. 2018'!$1:$4</definedName>
    <definedName name="Z_018CDF41_8BF5_4F05_8A53_E19031C5DF43_.wvu.FilterData" localSheetId="0" hidden="1">'rekapitulace pro r. 2018'!$C$4:$BF$180</definedName>
    <definedName name="Z_01D60DC3_83D1_477F_8CB2_FBED2B4E102A_.wvu.FilterData" localSheetId="0" hidden="1">'rekapitulace pro r. 2018'!$A$2:$BH$178</definedName>
    <definedName name="Z_0263CF08_90AC_4AC9_862E_CEFB145CFCA9_.wvu.FilterData" localSheetId="0" hidden="1">'rekapitulace pro r. 2018'!$A$2:$BH$178</definedName>
    <definedName name="Z_02919911_0D79_41BC_AEA7_B810DB1A0719_.wvu.FilterData" localSheetId="0" hidden="1">'rekapitulace pro r. 2018'!$C$4:$BF$180</definedName>
    <definedName name="Z_02D89CA2_16DE_400D_A339_4442AE86F9A6_.wvu.FilterData" localSheetId="0" hidden="1">'rekapitulace pro r. 2018'!$C$4:$BH$178</definedName>
    <definedName name="Z_04917EA0_AEB4_44DB_A74D_B68FB737E1D8_.wvu.FilterData" localSheetId="0" hidden="1">'rekapitulace pro r. 2018'!$C$4:$BF$180</definedName>
    <definedName name="Z_04917EA0_AEB4_44DB_A74D_B68FB737E1D8_.wvu.PrintTitles" localSheetId="0" hidden="1">'rekapitulace pro r. 2018'!$A:$B,'rekapitulace pro r. 2018'!$1:$4</definedName>
    <definedName name="Z_05056D1E_E784_44B1_95DD_7D9ACE12BE99_.wvu.FilterData" localSheetId="0" hidden="1">'rekapitulace pro r. 2018'!$C$4:$BF$180</definedName>
    <definedName name="Z_05F0BC68_3DDE_463D_914F_583D7DB602BE_.wvu.FilterData" localSheetId="0" hidden="1">'rekapitulace pro r. 2018'!$C$4:$BF$180</definedName>
    <definedName name="Z_06B402C9_9105_422B_8D6D_D165EFDEE295_.wvu.FilterData" localSheetId="0" hidden="1">'rekapitulace pro r. 2018'!$D$4:$BA$69</definedName>
    <definedName name="Z_06D07A6C_4557_4681_9372_C7ABE0668183_.wvu.FilterData" localSheetId="0" hidden="1">'rekapitulace pro r. 2018'!$C$4:$BF$180</definedName>
    <definedName name="Z_08186933_C902_40BE_9871_86E57F793319_.wvu.FilterData" localSheetId="0" hidden="1">'rekapitulace pro r. 2018'!#REF!</definedName>
    <definedName name="Z_08EC96BE_0301_4E1C_A285_38B505C30BFC_.wvu.FilterData" localSheetId="0" hidden="1">'rekapitulace pro r. 2018'!$C$4:$BF$180</definedName>
    <definedName name="Z_091C2710_9D43_4CC0_8951_292E4C63D963_.wvu.FilterData" localSheetId="0" hidden="1">'rekapitulace pro r. 2018'!$D$4:$BA$69</definedName>
    <definedName name="Z_09627F9B_D160_4647_83E7_E5CD157CA38B_.wvu.FilterData" localSheetId="0" hidden="1">'rekapitulace pro r. 2018'!$D$4:$BA$69</definedName>
    <definedName name="Z_09C7A04F_FAAE_4835_95EE_C7A01AAED2F0_.wvu.FilterData" localSheetId="0" hidden="1">'rekapitulace pro r. 2018'!$C$4:$BF$180</definedName>
    <definedName name="Z_0A9CD427_6C5C_4397_89AB_6E72778A4EC6_.wvu.FilterData" localSheetId="0" hidden="1">'rekapitulace pro r. 2018'!$C$4:$BF$180</definedName>
    <definedName name="Z_0AA30656_BB9F_46DC_90BB_5FC8BFD0B584_.wvu.FilterData" localSheetId="0" hidden="1">'rekapitulace pro r. 2018'!$C$4:$BH$178</definedName>
    <definedName name="Z_0B16428C_386D_454F_B89B_F8C4E36EB4E3_.wvu.FilterData" localSheetId="0" hidden="1">'rekapitulace pro r. 2018'!$C$4:$BF$180</definedName>
    <definedName name="Z_0B9E6F6A_CF05_45C0_BAA6_742E3096FAD4_.wvu.FilterData" localSheetId="0" hidden="1">'rekapitulace pro r. 2018'!$AE$4:$AI$61</definedName>
    <definedName name="Z_0BAE814C_225A_4536_9E92_2B3147A8A2D1_.wvu.FilterData" localSheetId="0" hidden="1">'rekapitulace pro r. 2018'!$C$4:$BF$180</definedName>
    <definedName name="Z_0BE8C9EF_4672_4BFC_8A60_BB125278CD76_.wvu.FilterData" localSheetId="0" hidden="1">'rekapitulace pro r. 2018'!$C$4:$BF$180</definedName>
    <definedName name="Z_0C39F45F_FB79_43F0_8331_5336564F8B52_.wvu.FilterData" localSheetId="0" hidden="1">'rekapitulace pro r. 2018'!$BF$4:$BH$173</definedName>
    <definedName name="Z_0CA61946_4E50_482E_B336_4B9185F38B56_.wvu.FilterData" localSheetId="0" hidden="1">'rekapitulace pro r. 2018'!$D$4:$BA$69</definedName>
    <definedName name="Z_0CA88B16_49A7_424B_A86A_3C155BF07810_.wvu.FilterData" localSheetId="0" hidden="1">'rekapitulace pro r. 2018'!$C$4:$BF$180</definedName>
    <definedName name="Z_0EBB2CCB_74B5_45B9_811C_B5C0652408F9_.wvu.FilterData" localSheetId="0" hidden="1">'rekapitulace pro r. 2018'!$AZ$4:$BH$178</definedName>
    <definedName name="Z_0ECB3CFE_094A_49D4_BDE6_3EF8D7D8F9EF_.wvu.FilterData" localSheetId="0" hidden="1">'rekapitulace pro r. 2018'!$C$4:$BF$180</definedName>
    <definedName name="Z_0F384C6F_BA0B_4E61_ACD4_0478EFB56E4A_.wvu.FilterData" localSheetId="0" hidden="1">'rekapitulace pro r. 2018'!$C$4:$BF$180</definedName>
    <definedName name="Z_0F68A1E9_1DA2_4488_A2CA_6DAC49F83149_.wvu.FilterData" localSheetId="0" hidden="1">'rekapitulace pro r. 2018'!$C$4:$BF$180</definedName>
    <definedName name="Z_0FCB1660_5CDA_4FFE_87C1_3B6F25887A6E_.wvu.FilterData" localSheetId="0" hidden="1">'rekapitulace pro r. 2018'!$C$4:$BH$178</definedName>
    <definedName name="Z_10657BC4_AD41_4556_A26B_79FA5813EA2F_.wvu.FilterData" localSheetId="0" hidden="1">'rekapitulace pro r. 2018'!$AE$4:$AI$61</definedName>
    <definedName name="Z_10DCC889_C5C3_4EAB_83AD_A0BC77F88640_.wvu.FilterData" localSheetId="0" hidden="1">'rekapitulace pro r. 2018'!$C$4:$AZ$176</definedName>
    <definedName name="Z_119758CD_D67A_41EF_A869_9FB76D91FA88_.wvu.FilterData" localSheetId="0" hidden="1">'rekapitulace pro r. 2018'!$AZ$4:$BH$178</definedName>
    <definedName name="Z_11EAC397_7379_46D4_A737_65045D849342_.wvu.FilterData" localSheetId="0" hidden="1">'rekapitulace pro r. 2018'!$D$4:$BA$69</definedName>
    <definedName name="Z_12E030AF_7416_4686_AC84_77C1E201C064_.wvu.FilterData" localSheetId="0" hidden="1">'rekapitulace pro r. 2018'!$AZ$4:$BH$178</definedName>
    <definedName name="Z_133AECD7_1DF0_49B2_A09E_DF0212DB42FC_.wvu.FilterData" localSheetId="0" hidden="1">'rekapitulace pro r. 2018'!$C$4:$BF$180</definedName>
    <definedName name="Z_1405EBAA_26F5_4C92_8380_D0BC68577227_.wvu.FilterData" localSheetId="0" hidden="1">'rekapitulace pro r. 2018'!$B$4:$F$178</definedName>
    <definedName name="Z_14D20862_3FF1_4450_8BDD_F6EC46AB4B12_.wvu.FilterData" localSheetId="0" hidden="1">'rekapitulace pro r. 2018'!$AZ$4:$BH$178</definedName>
    <definedName name="Z_14D8FF62_525E_4978_98CD_831EA9719D24_.wvu.FilterData" localSheetId="0" hidden="1">'rekapitulace pro r. 2018'!$AE$4:$AI$61</definedName>
    <definedName name="Z_160AC621_16C0_4725_A7E9_89F1D1913675_.wvu.FilterData" localSheetId="0" hidden="1">'rekapitulace pro r. 2018'!$C$4:$BF$180</definedName>
    <definedName name="Z_165AEAEA_F0B9_4133_98D7_26465254569C_.wvu.FilterData" localSheetId="0" hidden="1">'rekapitulace pro r. 2018'!$AE$4:$AI$61</definedName>
    <definedName name="Z_16DB2E8F_7946_413F_BECA_E1FF4EE2399D_.wvu.FilterData" localSheetId="0" hidden="1">'rekapitulace pro r. 2018'!$AZ$4:$BH$178</definedName>
    <definedName name="Z_16EF8801_6C34_4C26_A153_AFA26942E4AA_.wvu.FilterData" localSheetId="0" hidden="1">'rekapitulace pro r. 2018'!$C$4:$BF$180</definedName>
    <definedName name="Z_1793761A_18B2_44E1_B2DA_A8A7F961ED91_.wvu.FilterData" localSheetId="0" hidden="1">'rekapitulace pro r. 2018'!$C$4:$BF$180</definedName>
    <definedName name="Z_187CC08D_4608_4D8A_85FE_4E52F75BF75F_.wvu.FilterData" localSheetId="0" hidden="1">'rekapitulace pro r. 2018'!$AE$4:$AI$61</definedName>
    <definedName name="Z_195FBC4F_F93F_43D4_AEBE_0EE906C5F4FB_.wvu.FilterData" localSheetId="0" hidden="1">'rekapitulace pro r. 2018'!$AZ$4:$BH$178</definedName>
    <definedName name="Z_1B908FCB_5FF9_441A_A4D4_36852E0539B3_.wvu.FilterData" localSheetId="0" hidden="1">'rekapitulace pro r. 2018'!$D$4:$BA$69</definedName>
    <definedName name="Z_1C03BE40_9EFF_45BD_96A2_56642F0E89DE_.wvu.FilterData" localSheetId="0" hidden="1">'rekapitulace pro r. 2018'!$C$4:$BF$180</definedName>
    <definedName name="Z_1C0533D5_1602_4D91_8ACD_D5A94ACF40DD_.wvu.FilterData" localSheetId="0" hidden="1">'rekapitulace pro r. 2018'!$AZ$4:$BH$178</definedName>
    <definedName name="Z_1C777DBE_537F_4819_8CD4_166C0CE9A684_.wvu.FilterData" localSheetId="0" hidden="1">'rekapitulace pro r. 2018'!$C$4:$BF$180</definedName>
    <definedName name="Z_1D888E37_2224_47B8_BBCA_8AE3DB477E24_.wvu.FilterData" localSheetId="0" hidden="1">'rekapitulace pro r. 2018'!$AS$4:$BA$69</definedName>
    <definedName name="Z_1E4E2307_1ABD_4DB5_904D_A1B06917412B_.wvu.FilterData" localSheetId="0" hidden="1">'rekapitulace pro r. 2018'!$C$4:$BF$180</definedName>
    <definedName name="Z_1E7F5A14_4CBC_49A0_984A_99766FE79B1D_.wvu.FilterData" localSheetId="0" hidden="1">'rekapitulace pro r. 2018'!$AE$4:$AI$61</definedName>
    <definedName name="Z_1F087C27_0B44_44A4_A0F7_68DD48B6BAAA_.wvu.FilterData" localSheetId="0" hidden="1">'rekapitulace pro r. 2018'!#REF!</definedName>
    <definedName name="Z_1FD040D7_D6BF_4FFC_81A3_9314CAD9C0FF_.wvu.FilterData" localSheetId="0" hidden="1">'rekapitulace pro r. 2018'!$AZ$4:$BH$178</definedName>
    <definedName name="Z_21FB03B5_FEC1_457E_9D5D_AEAF28571CD0_.wvu.Cols" localSheetId="0" hidden="1">'rekapitulace pro r. 2018'!$S:$S,'rekapitulace pro r. 2018'!$BE:$BE</definedName>
    <definedName name="Z_21FB03B5_FEC1_457E_9D5D_AEAF28571CD0_.wvu.FilterData" localSheetId="0" hidden="1">'rekapitulace pro r. 2018'!$AZ$4:$BH$178</definedName>
    <definedName name="Z_21FB03B5_FEC1_457E_9D5D_AEAF28571CD0_.wvu.PrintTitles" localSheetId="0" hidden="1">'rekapitulace pro r. 2018'!$A:$C,'rekapitulace pro r. 2018'!$1:$4</definedName>
    <definedName name="Z_2255BD0F_0F55_423C_9F5D_F6576563FD7F_.wvu.FilterData" localSheetId="0" hidden="1">'rekapitulace pro r. 2018'!$C$4:$BF$180</definedName>
    <definedName name="Z_22789203_99C9_4695_A00F_8332CF9F77C6_.wvu.FilterData" localSheetId="0" hidden="1">'rekapitulace pro r. 2018'!$A$3:$AZ$176</definedName>
    <definedName name="Z_2295268F_4678_43D2_86DE_92B0543531F9_.wvu.FilterData" localSheetId="0" hidden="1">'rekapitulace pro r. 2018'!$A$2:$BH$178</definedName>
    <definedName name="Z_237177CB_A85E_4683_89C5_674D9AA39604_.wvu.FilterData" localSheetId="0" hidden="1">'rekapitulace pro r. 2018'!$C$4:$BH$178</definedName>
    <definedName name="Z_23BBB89C_820B_482C_B532_49620385680A_.wvu.FilterData" localSheetId="0" hidden="1">'rekapitulace pro r. 2018'!$D$4:$BA$69</definedName>
    <definedName name="Z_2400B340_2F1D_471E_9859_75AE6811B019_.wvu.FilterData" localSheetId="0" hidden="1">'rekapitulace pro r. 2018'!$A$3:$AZ$176</definedName>
    <definedName name="Z_25122FFC_D519_4B1B_B89F_446962827DD2_.wvu.FilterData" localSheetId="0" hidden="1">'rekapitulace pro r. 2018'!$A$2:$BH$178</definedName>
    <definedName name="Z_2611B2AB_C569_4736_A024_6DD9FBBB09D2_.wvu.FilterData" localSheetId="0" hidden="1">'rekapitulace pro r. 2018'!$A$2:$BH$178</definedName>
    <definedName name="Z_27357159_C99A_44C2_BCBD_2D5E22A10370_.wvu.FilterData" localSheetId="0" hidden="1">'rekapitulace pro r. 2018'!#REF!</definedName>
    <definedName name="Z_2776AC98_826F_41C6_9729_7CA0A644B43C_.wvu.FilterData" localSheetId="0" hidden="1">'rekapitulace pro r. 2018'!$C$4:$BF$180</definedName>
    <definedName name="Z_2A18B762_C948_42AD_A122_934266EC8D05_.wvu.FilterData" localSheetId="0" hidden="1">'rekapitulace pro r. 2018'!$AZ$4:$BH$178</definedName>
    <definedName name="Z_2A3F304A_83F5_453D_87BE_A20404E3555C_.wvu.FilterData" localSheetId="0" hidden="1">'rekapitulace pro r. 2018'!$D$4:$BA$69</definedName>
    <definedName name="Z_2A647F16_69EB_4013_BB63_5501D82DF4B0_.wvu.FilterData" localSheetId="0" hidden="1">'rekapitulace pro r. 2018'!$D$4:$BA$69</definedName>
    <definedName name="Z_2AC9A2E3_C899_4A1D_ABF4_C801E0A5BD28_.wvu.FilterData" localSheetId="0" hidden="1">'rekapitulace pro r. 2018'!$AZ$4:$BH$178</definedName>
    <definedName name="Z_2B5C2893_4DA6_4FC6_ABBC_704DE65A7F43_.wvu.FilterData" localSheetId="0" hidden="1">'rekapitulace pro r. 2018'!$AE$4:$AI$61</definedName>
    <definedName name="Z_2CC8A769_162D_4B25_ACCA_C778E91165CC_.wvu.FilterData" localSheetId="0" hidden="1">'rekapitulace pro r. 2018'!$AE$4:$AI$61</definedName>
    <definedName name="Z_2E4A082B_1A54_42DD_85B0_4036733C2604_.wvu.FilterData" localSheetId="0" hidden="1">'rekapitulace pro r. 2018'!$C$4:$BF$180</definedName>
    <definedName name="Z_2E9692D7_5C04_4F05_A386_6A580B5760EF_.wvu.FilterData" localSheetId="0" hidden="1">'rekapitulace pro r. 2018'!$AE$4:$AI$61</definedName>
    <definedName name="Z_2EA31DBD_F9C6_4A8A_A568_338DB3E4DFC4_.wvu.FilterData" localSheetId="0" hidden="1">'rekapitulace pro r. 2018'!$C$4:$BF$180</definedName>
    <definedName name="Z_2EA6944A_8F5D_4E09_814F_20911BFD6BA5_.wvu.FilterData" localSheetId="0" hidden="1">'rekapitulace pro r. 2018'!$C$4:$BF$180</definedName>
    <definedName name="Z_2F51B727_8D5C_44D8_9B75_3C83998B0975_.wvu.FilterData" localSheetId="0" hidden="1">'rekapitulace pro r. 2018'!$C$4:$BF$180</definedName>
    <definedName name="Z_2FAEDC79_3615_4DAC_B17E_CCF77D96B390_.wvu.FilterData" localSheetId="0" hidden="1">'rekapitulace pro r. 2018'!$D$4:$BA$69</definedName>
    <definedName name="Z_2FEAB33B_B029_41ED_85A4_66ECF7C1D33D_.wvu.FilterData" localSheetId="0" hidden="1">'rekapitulace pro r. 2018'!$A$2:$BH$178</definedName>
    <definedName name="Z_3005AD01_50B0_466A_BB28_B67FCE5FEDDF_.wvu.FilterData" localSheetId="0" hidden="1">'rekapitulace pro r. 2018'!$D$4:$BA$69</definedName>
    <definedName name="Z_30A7845E_60EC_4B6F_97E5_D3ACA7DA1894_.wvu.FilterData" localSheetId="0" hidden="1">'rekapitulace pro r. 2018'!$C$4:$BF$180</definedName>
    <definedName name="Z_30CA3C66_E84D_4898_B1CD_3A8491E536D3_.wvu.FilterData" localSheetId="0" hidden="1">'rekapitulace pro r. 2018'!$A$2:$BH$178</definedName>
    <definedName name="Z_312F7E45_D68B_4977_8006_5517A7A59274_.wvu.FilterData" localSheetId="0" hidden="1">'rekapitulace pro r. 2018'!$D$4:$BA$69</definedName>
    <definedName name="Z_31D3E9BC_2F52_4FB4_8C5B_8D464731B885_.wvu.FilterData" localSheetId="0" hidden="1">'rekapitulace pro r. 2018'!$C$4:$BF$180</definedName>
    <definedName name="Z_3359BE2D_187C_4025_97F0_53A294BFA137_.wvu.FilterData" localSheetId="0" hidden="1">'rekapitulace pro r. 2018'!$AE$4:$AI$61</definedName>
    <definedName name="Z_3434B011_0B76_4DCF_B560_F288425F2D7F_.wvu.FilterData" localSheetId="0" hidden="1">'rekapitulace pro r. 2018'!$C$4:$BH$178</definedName>
    <definedName name="Z_34494158_2DEE_4769_AB68_9178DDC01C4E_.wvu.FilterData" localSheetId="0" hidden="1">'rekapitulace pro r. 2018'!$C$4:$BF$180</definedName>
    <definedName name="Z_355B178D_F869_49BB_BEB4_7862498DEDA7_.wvu.FilterData" localSheetId="0" hidden="1">'rekapitulace pro r. 2018'!$AE$4:$AI$61</definedName>
    <definedName name="Z_35BF5C28_ACDA_472B_BED3_B6ECA9D1FA0D_.wvu.FilterData" localSheetId="0" hidden="1">'rekapitulace pro r. 2018'!$A$3:$AZ$176</definedName>
    <definedName name="Z_35FC15D7_0F7A_40FE_BD58_EB245B566063_.wvu.FilterData" localSheetId="0" hidden="1">'rekapitulace pro r. 2018'!$AE$4:$AI$61</definedName>
    <definedName name="Z_36FC2D5A_3DC3_41C4_A155_F653962683D1_.wvu.FilterData" localSheetId="0" hidden="1">'rekapitulace pro r. 2018'!$AE$4:$AI$61</definedName>
    <definedName name="Z_3780907F_7894_438A_B65A_37E12F6B40C2_.wvu.FilterData" localSheetId="0" hidden="1">'rekapitulace pro r. 2018'!#REF!</definedName>
    <definedName name="Z_37ED6B61_F95E_4E9E_947E_B1C74B95896A_.wvu.FilterData" localSheetId="0" hidden="1">'rekapitulace pro r. 2018'!#REF!</definedName>
    <definedName name="Z_38F882F4_709A_4DD5_B8A3_8F997404F18B_.wvu.FilterData" localSheetId="0" hidden="1">'rekapitulace pro r. 2018'!$A$2:$BH$178</definedName>
    <definedName name="Z_390C976B_AD36_40E2_934E_CEAFEBD16EA3_.wvu.FilterData" localSheetId="0" hidden="1">'rekapitulace pro r. 2018'!$B$4:$F$178</definedName>
    <definedName name="Z_3916117C_DFE4_4654_9A43_6674AD7AE94D_.wvu.FilterData" localSheetId="0" hidden="1">'rekapitulace pro r. 2018'!$C$4:$BF$180</definedName>
    <definedName name="Z_39F7425F_FAA1_4D41_B860_A2B566309CBE_.wvu.FilterData" localSheetId="0" hidden="1">'rekapitulace pro r. 2018'!$C$4:$BF$180</definedName>
    <definedName name="Z_3A69DCF3_C02E_424D_8CB3_518AE7C65A6A_.wvu.FilterData" localSheetId="0" hidden="1">'rekapitulace pro r. 2018'!$B$4:$F$178</definedName>
    <definedName name="Z_3A705DE6_BBF9_4402_8F24_9AF1D7BFA1C2_.wvu.FilterData" localSheetId="0" hidden="1">'rekapitulace pro r. 2018'!$C$4:$BF$180</definedName>
    <definedName name="Z_3D139D5F_E81C_49AC_B722_61A6B21833C7_.wvu.FilterData" localSheetId="0" hidden="1">'rekapitulace pro r. 2018'!$C$4:$BH$180</definedName>
    <definedName name="Z_3D139D5F_E81C_49AC_B722_61A6B21833C7_.wvu.PrintTitles" localSheetId="0" hidden="1">'rekapitulace pro r. 2018'!$A:$B,'rekapitulace pro r. 2018'!$3:$3</definedName>
    <definedName name="Z_3E48A9B0_E73B_49EB_B9BD_417C9FFFFDB4_.wvu.FilterData" localSheetId="0" hidden="1">'rekapitulace pro r. 2018'!$AE$4:$AI$61</definedName>
    <definedName name="Z_3E49EB04_6A76_412D_84D9_29DFEB50478D_.wvu.FilterData" localSheetId="0" hidden="1">'rekapitulace pro r. 2018'!$A$3:$AZ$176</definedName>
    <definedName name="Z_3F46BA2B_EBEE_4318_8413_D232EF55F36A_.wvu.FilterData" localSheetId="0" hidden="1">'rekapitulace pro r. 2018'!$A$3:$AZ$176</definedName>
    <definedName name="Z_3F89C461_8222_4C6E_BE2F_9AB1E7684CE3_.wvu.FilterData" localSheetId="0" hidden="1">'rekapitulace pro r. 2018'!$AE$4:$AI$61</definedName>
    <definedName name="Z_4019AE35_A7BE_4108_AB49_2F6CEBA7597E_.wvu.FilterData" localSheetId="0" hidden="1">'rekapitulace pro r. 2018'!$A$2:$BH$178</definedName>
    <definedName name="Z_40ED7790_9888_4A2E_AC76_6D113C0E12BD_.wvu.FilterData" localSheetId="0" hidden="1">'rekapitulace pro r. 2018'!$A$2:$BH$178</definedName>
    <definedName name="Z_41744778_C1A4_4E57_B24A_AC17104B4CAE_.wvu.FilterData" localSheetId="0" hidden="1">'rekapitulace pro r. 2018'!$C$4:$BF$180</definedName>
    <definedName name="Z_41AD01F5_BF21_468F_AEB0_D22342DBB85C_.wvu.FilterData" localSheetId="0" hidden="1">'rekapitulace pro r. 2018'!#REF!</definedName>
    <definedName name="Z_42FEF8C6_A59E_4061_9FBC_7FE6826AD248_.wvu.FilterData" localSheetId="0" hidden="1">'rekapitulace pro r. 2018'!#REF!</definedName>
    <definedName name="Z_436CD97A_629D_4BCC_8013_CC46F264F9E7_.wvu.FilterData" localSheetId="0" hidden="1">'rekapitulace pro r. 2018'!$C$4:$BF$180</definedName>
    <definedName name="Z_44035AE1_4BE3_45A2_9CB0_7974DF1EDB0A_.wvu.FilterData" localSheetId="0" hidden="1">'rekapitulace pro r. 2018'!$A$2:$BH$178</definedName>
    <definedName name="Z_4640BF18_D61F_4FEC_BE31_0F965A22A879_.wvu.FilterData" localSheetId="0" hidden="1">'rekapitulace pro r. 2018'!$A$4:$BH$175</definedName>
    <definedName name="Z_490BB5F1_5D0F_426B_BD4E_A39ECCEFD75C_.wvu.FilterData" localSheetId="0" hidden="1">'rekapitulace pro r. 2018'!$A$2:$BH$178</definedName>
    <definedName name="Z_496666BB_D10D_4FE4_BA78_48C88B2EF9B2_.wvu.FilterData" localSheetId="0" hidden="1">'rekapitulace pro r. 2018'!#REF!</definedName>
    <definedName name="Z_49AE26CE_6F35_47EC_8F48_98A259F9E256_.wvu.FilterData" localSheetId="0" hidden="1">'rekapitulace pro r. 2018'!$BF$4:$BH$173</definedName>
    <definedName name="Z_49AF6C69_21DE_44AE_B884_35DF855A3716_.wvu.FilterData" localSheetId="0" hidden="1">'rekapitulace pro r. 2018'!$C$4:$BF$180</definedName>
    <definedName name="Z_4A86A4FA_DC8D_4FD2_8C3B_018CD4F07563_.wvu.FilterData" localSheetId="0" hidden="1">'rekapitulace pro r. 2018'!$D$4:$BA$69</definedName>
    <definedName name="Z_4A8B8B49_BB4C_4B45_82AF_24300EDD92DA_.wvu.FilterData" localSheetId="0" hidden="1">'rekapitulace pro r. 2018'!$A$2:$BH$178</definedName>
    <definedName name="Z_4A8CC925_39F2_4B02_B81C_34B256A50976_.wvu.FilterData" localSheetId="0" hidden="1">'rekapitulace pro r. 2018'!$D$4:$BA$69</definedName>
    <definedName name="Z_4AC42615_0642_43E8_808A_0B2A890276FD_.wvu.FilterData" localSheetId="0" hidden="1">'rekapitulace pro r. 2018'!$D$4:$BA$69</definedName>
    <definedName name="Z_4B50DC90_1A2A_4AA3_BD4E_1AB8534A0372_.wvu.FilterData" localSheetId="0" hidden="1">'rekapitulace pro r. 2018'!$C$4:$BF$180</definedName>
    <definedName name="Z_4B796FB2_3D62_4532_B5BA_9458A7B00A88_.wvu.FilterData" localSheetId="0" hidden="1">'rekapitulace pro r. 2018'!$AE$4:$AI$61</definedName>
    <definedName name="Z_4C618CB9_E806_46EC_B193_75A97363420F_.wvu.FilterData" localSheetId="0" hidden="1">'rekapitulace pro r. 2018'!$B$4:$F$178</definedName>
    <definedName name="Z_4C94959A_95ED_4E0C_99E8_2B0F278A44BC_.wvu.FilterData" localSheetId="0" hidden="1">'rekapitulace pro r. 2018'!$D$4:$BA$178</definedName>
    <definedName name="Z_4CC238E9_3E98_4254_B92D_DACDB5AF1FB9_.wvu.FilterData" localSheetId="0" hidden="1">'rekapitulace pro r. 2018'!$C$4:$BF$180</definedName>
    <definedName name="Z_4DFE8644_094A_4353_AACE_0872CAF80CE7_.wvu.FilterData" localSheetId="0" hidden="1">'rekapitulace pro r. 2018'!#REF!</definedName>
    <definedName name="Z_4DFF055C_AD99_44AC_9FCF_90B244D7492B_.wvu.FilterData" localSheetId="0" hidden="1">'rekapitulace pro r. 2018'!$AS$4:$BA$69</definedName>
    <definedName name="Z_4E247593_51A0_4905_B048_F27CB201C4FC_.wvu.FilterData" localSheetId="0" hidden="1">'rekapitulace pro r. 2018'!$C$4:$BF$180</definedName>
    <definedName name="Z_4E545573_AB33_48E2_89B9_B86F83B9C1BB_.wvu.FilterData" localSheetId="0" hidden="1">'rekapitulace pro r. 2018'!#REF!</definedName>
    <definedName name="Z_4E99400D_140E_41EE_B3F7_1FE54550F335_.wvu.FilterData" localSheetId="0" hidden="1">'rekapitulace pro r. 2018'!#REF!</definedName>
    <definedName name="Z_4F6545A6_568C_4395_A38E_00A03A6331A8_.wvu.FilterData" localSheetId="0" hidden="1">'rekapitulace pro r. 2018'!$AS$4:$BA$69</definedName>
    <definedName name="Z_4F6545A6_568C_4395_A38E_00A03A6331A8_.wvu.PrintTitles" localSheetId="0" hidden="1">'rekapitulace pro r. 2018'!$B:$B,'rekapitulace pro r. 2018'!$2:$4</definedName>
    <definedName name="Z_5033BF55_5617_4592_A5A3_93936A0EF36A_.wvu.FilterData" localSheetId="0" hidden="1">'rekapitulace pro r. 2018'!$D$4:$BA$69</definedName>
    <definedName name="Z_517CE454_9599_45BC_BBEF_BE28E6F8F261_.wvu.FilterData" localSheetId="0" hidden="1">'rekapitulace pro r. 2018'!$D$4:$BA$176</definedName>
    <definedName name="Z_52D26D47_0056_4DAE_8080_A168BC6F59A7_.wvu.FilterData" localSheetId="0" hidden="1">'rekapitulace pro r. 2018'!$AZ$4:$BH$178</definedName>
    <definedName name="Z_535AF442_6056_41AD_BAB3_FA4CDC4EF548_.wvu.FilterData" localSheetId="0" hidden="1">'rekapitulace pro r. 2018'!$AZ$4:$BH$178</definedName>
    <definedName name="Z_539879D2_9081_44E9_9F55_9ACFFA6B3D7A_.wvu.FilterData" localSheetId="0" hidden="1">'rekapitulace pro r. 2018'!$C$4:$BF$180</definedName>
    <definedName name="Z_53B1450A_B3CE_4690_87DA_C0C318528BD7_.wvu.FilterData" localSheetId="0" hidden="1">'rekapitulace pro r. 2018'!$AZ$4:$BH$178</definedName>
    <definedName name="Z_54BB1A08_5227_4006_BE59_09F1140F1634_.wvu.FilterData" localSheetId="0" hidden="1">'rekapitulace pro r. 2018'!$C$4:$BF$180</definedName>
    <definedName name="Z_5523D3AA_56A3_4C70_BBB7_A929840E7A45_.wvu.FilterData" localSheetId="0" hidden="1">'rekapitulace pro r. 2018'!$D$4:$BA$176</definedName>
    <definedName name="Z_558F7DE1_2380_44F2_B42D_91B346EDCB42_.wvu.FilterData" localSheetId="0" hidden="1">'rekapitulace pro r. 2018'!#REF!</definedName>
    <definedName name="Z_55B02A7B_DB2E_453F_9720_BC0AC26D9A18_.wvu.FilterData" localSheetId="0" hidden="1">'rekapitulace pro r. 2018'!$AZ$4:$BH$178</definedName>
    <definedName name="Z_5613F45E_FF0B_410F_B98A_38472D999AFA_.wvu.FilterData" localSheetId="0" hidden="1">'rekapitulace pro r. 2018'!$D$4:$BA$69</definedName>
    <definedName name="Z_56B4E444_A3D8_487F_AF90_D3DDACD33D24_.wvu.FilterData" localSheetId="0" hidden="1">'rekapitulace pro r. 2018'!$C$4:$BF$180</definedName>
    <definedName name="Z_570AAFCA_9806_425B_8D24_25F0D52B9CD3_.wvu.FilterData" localSheetId="0" hidden="1">'rekapitulace pro r. 2018'!$D$4:$BA$176</definedName>
    <definedName name="Z_57FA37C5_2B99_4C3E_9939_74BDBE1372C0_.wvu.FilterData" localSheetId="0" hidden="1">'rekapitulace pro r. 2018'!$D$4:$BA$69</definedName>
    <definedName name="Z_59852BC2_CB3D_4DE6_89C5_37CE15D49C48_.wvu.FilterData" localSheetId="0" hidden="1">'rekapitulace pro r. 2018'!#REF!</definedName>
    <definedName name="Z_5A42F74E_9259_48F8_9B54_9DCFD0219EF8_.wvu.FilterData" localSheetId="0" hidden="1">'rekapitulace pro r. 2018'!$A$2:$BH$178</definedName>
    <definedName name="Z_5B16501C_C88F_49CD_91F7_A27D715C45A4_.wvu.FilterData" localSheetId="0" hidden="1">'rekapitulace pro r. 2018'!$AE$4:$AI$61</definedName>
    <definedName name="Z_5B494CDC_DFDB_48C5_A0B4_BF007002D5FF_.wvu.FilterData" localSheetId="0" hidden="1">'rekapitulace pro r. 2018'!$AE$4:$AI$61</definedName>
    <definedName name="Z_5C063D54_275F_47A7_8C1B_14918429B663_.wvu.FilterData" localSheetId="0" hidden="1">'rekapitulace pro r. 2018'!$AR$4:$AY$69</definedName>
    <definedName name="Z_5C55C806_F7DC_48E5_BE5E_10C1B6FB1EF4_.wvu.FilterData" localSheetId="0" hidden="1">'rekapitulace pro r. 2018'!$D$4:$BA$69</definedName>
    <definedName name="Z_5D5A7ED6_54FB_4B3A_BB11_4B26A9D2D1CF_.wvu.FilterData" localSheetId="0" hidden="1">'rekapitulace pro r. 2018'!$AE$4:$AI$61</definedName>
    <definedName name="Z_5E435FE2_7058_46AF_B33A_22B63C0AB45A_.wvu.FilterData" localSheetId="0" hidden="1">'rekapitulace pro r. 2018'!$D$4:$BA$69</definedName>
    <definedName name="Z_5E5800E8_93BB_4410_8E90_0AD94FDEA933_.wvu.FilterData" localSheetId="0" hidden="1">'rekapitulace pro r. 2018'!$C$4:$BH$178</definedName>
    <definedName name="Z_5F10D1B1_F582_4F00_9FF8_6A00829EDD47_.wvu.FilterData" localSheetId="0" hidden="1">'rekapitulace pro r. 2018'!$C$4:$BF$180</definedName>
    <definedName name="Z_5F1EA8F1_EF26_458C_9C67_7153D03B14C0_.wvu.FilterData" localSheetId="0" hidden="1">'rekapitulace pro r. 2018'!$D$4:$BA$69</definedName>
    <definedName name="Z_5FA6DABF_004A_4FCF_AE8F_6A8399D0487C_.wvu.FilterData" localSheetId="0" hidden="1">'rekapitulace pro r. 2018'!$C$4:$BF$180</definedName>
    <definedName name="Z_5FC9C78E_5B53_4558_848D_02C7639ADF8F_.wvu.FilterData" localSheetId="0" hidden="1">'rekapitulace pro r. 2018'!$C$4:$BF$180</definedName>
    <definedName name="Z_5FC9C78E_5B53_4558_848D_02C7639ADF8F_.wvu.PrintArea" localSheetId="0" hidden="1">'rekapitulace pro r. 2018'!$D$5:$Q$180</definedName>
    <definedName name="Z_5FC9C78E_5B53_4558_848D_02C7639ADF8F_.wvu.PrintTitles" localSheetId="0" hidden="1">'rekapitulace pro r. 2018'!$A:$B,'rekapitulace pro r. 2018'!$1:$4</definedName>
    <definedName name="Z_5FE73F1F_7DE5_4222_A343_74B087CE0BAE_.wvu.FilterData" localSheetId="0" hidden="1">'rekapitulace pro r. 2018'!$AE$4:$AI$61</definedName>
    <definedName name="Z_60575D66_A244_4A51_AC94_03E639C6942F_.wvu.FilterData" localSheetId="0" hidden="1">'rekapitulace pro r. 2018'!$C$4:$BF$180</definedName>
    <definedName name="Z_60B58E6F_F4FC_4BCD_AB2C_C80A230CA4BC_.wvu.FilterData" localSheetId="0" hidden="1">'rekapitulace pro r. 2018'!$B$4:$F$178</definedName>
    <definedName name="Z_61192696_956D_4FC0_BF02_C0C4DC392035_.wvu.FilterData" localSheetId="0" hidden="1">'rekapitulace pro r. 2018'!$C$4:$BF$180</definedName>
    <definedName name="Z_6297D0DF_9029_4577_A44F_3CD576A62DA4_.wvu.FilterData" localSheetId="0" hidden="1">'rekapitulace pro r. 2018'!$A$2:$BH$178</definedName>
    <definedName name="Z_639E0BF1_C7DD_44AD_AC43_56D57A6D43F0_.wvu.FilterData" localSheetId="0" hidden="1">'rekapitulace pro r. 2018'!$C$4:$BH$178</definedName>
    <definedName name="Z_6484CC7C_F8EC_45EA_9612_55643267D3EC_.wvu.FilterData" localSheetId="0" hidden="1">'rekapitulace pro r. 2018'!#REF!</definedName>
    <definedName name="Z_648EDD87_2654_4B80_BBE4_7C270B7F7285_.wvu.Cols" localSheetId="0" hidden="1">'rekapitulace pro r. 2018'!$BA:$BC,'rekapitulace pro r. 2018'!#REF!,'rekapitulace pro r. 2018'!#REF!</definedName>
    <definedName name="Z_648EDD87_2654_4B80_BBE4_7C270B7F7285_.wvu.FilterData" localSheetId="0" hidden="1">'rekapitulace pro r. 2018'!$A$4:$BH$175</definedName>
    <definedName name="Z_648EDD87_2654_4B80_BBE4_7C270B7F7285_.wvu.PrintTitles" localSheetId="0" hidden="1">'rekapitulace pro r. 2018'!$A:$B,'rekapitulace pro r. 2018'!$1:$4</definedName>
    <definedName name="Z_64AE40B5_D43E_4845_8EA1_F1F628487AC6_.wvu.FilterData" localSheetId="0" hidden="1">'rekapitulace pro r. 2018'!$C$4:$BF$180</definedName>
    <definedName name="Z_652C9438_2C68_411F_AE11_14C97023BB41_.wvu.FilterData" localSheetId="0" hidden="1">'rekapitulace pro r. 2018'!$D$4:$BA$69</definedName>
    <definedName name="Z_65B0A940_78B0_4805_BF8A_0CC9E4D1DE82_.wvu.FilterData" localSheetId="0" hidden="1">'rekapitulace pro r. 2018'!$C$4:$BF$180</definedName>
    <definedName name="Z_66402C28_2BED_4F16_B918_3F33727C16F5_.wvu.FilterData" localSheetId="0" hidden="1">'rekapitulace pro r. 2018'!#REF!</definedName>
    <definedName name="Z_66C62CC5_DFD1_4AA0_82E2_950AAE3C4AE0_.wvu.FilterData" localSheetId="0" hidden="1">'rekapitulace pro r. 2018'!#REF!</definedName>
    <definedName name="Z_67DA249D_E362_4EA7_A0B6_8DCAE96E14ED_.wvu.FilterData" localSheetId="0" hidden="1">'rekapitulace pro r. 2018'!#REF!</definedName>
    <definedName name="Z_67EF6C0A_F361_454D_A8D6_DA69E5B99455_.wvu.FilterData" localSheetId="0" hidden="1">'rekapitulace pro r. 2018'!$C$4:$BF$180</definedName>
    <definedName name="Z_6820E33C_3D86_433B_9498_F64A9821330A_.wvu.FilterData" localSheetId="0" hidden="1">'rekapitulace pro r. 2018'!$C$4:$BH$178</definedName>
    <definedName name="Z_68F34051_2F46_44ED_A2F9_71EFA8DBA278_.wvu.FilterData" localSheetId="0" hidden="1">'rekapitulace pro r. 2018'!$A$2:$BH$180</definedName>
    <definedName name="Z_6A0B7D8B_AA8F_4D90_A94E_8307DE57D7D0_.wvu.FilterData" localSheetId="0" hidden="1">'rekapitulace pro r. 2018'!#REF!</definedName>
    <definedName name="Z_6AD978A5_189D_49EF_9B6C_B5A03FEF0047_.wvu.FilterData" localSheetId="0" hidden="1">'rekapitulace pro r. 2018'!$C$4:$BF$180</definedName>
    <definedName name="Z_6B5CF801_0741_498E_8483_7D654A56F4D7_.wvu.FilterData" localSheetId="0" hidden="1">'rekapitulace pro r. 2018'!$D$4:$BA$176</definedName>
    <definedName name="Z_6BE1B4DB_05E9_4A0C_84FA_A36EA5BC924B_.wvu.FilterData" localSheetId="0" hidden="1">'rekapitulace pro r. 2018'!$D$4:$BA$69</definedName>
    <definedName name="Z_6C65ED60_5080_4968_B03A_BA841204F3D4_.wvu.FilterData" localSheetId="0" hidden="1">'rekapitulace pro r. 2018'!$A$3:$AZ$176</definedName>
    <definedName name="Z_6C883F3B_449E_4D01_BCAF_A4BB2D0125F6_.wvu.FilterData" localSheetId="0" hidden="1">'rekapitulace pro r. 2018'!$C$4:$BH$178</definedName>
    <definedName name="Z_6C9AE58B_8DC4_4B1D_8162_BE6155E0A385_.wvu.FilterData" localSheetId="0" hidden="1">'rekapitulace pro r. 2018'!$D$4:$BA$69</definedName>
    <definedName name="Z_6E38B437_9C39_4E6C_97DE_4295D156B122_.wvu.FilterData" localSheetId="0" hidden="1">'rekapitulace pro r. 2018'!$D$4:$BA$69</definedName>
    <definedName name="Z_6ED430F7_3DA1_4196_9604_1823667B7DE6_.wvu.FilterData" localSheetId="0" hidden="1">'rekapitulace pro r. 2018'!$C$4:$BF$180</definedName>
    <definedName name="Z_6F0FC522_C643_48FF_80A5_746EADD1E628_.wvu.FilterData" localSheetId="0" hidden="1">'rekapitulace pro r. 2018'!$C$4:$BF$180</definedName>
    <definedName name="Z_6F6F2003_1A85_4FEF_92F6_66689A3DEC6B_.wvu.FilterData" localSheetId="0" hidden="1">'rekapitulace pro r. 2018'!$AE$4:$AI$61</definedName>
    <definedName name="Z_7060F0FA_4784_4B1C_838C_3275ACEA073F_.wvu.FilterData" localSheetId="0" hidden="1">'rekapitulace pro r. 2018'!$C$4:$BF$180</definedName>
    <definedName name="Z_70623B64_A961_41A9_B5AF_BE205B9CEEE3_.wvu.FilterData" localSheetId="0" hidden="1">'rekapitulace pro r. 2018'!$A$2:$BH$178</definedName>
    <definedName name="Z_70D7B6A3_897F_4186_9C1D_E8E67BB1530B_.wvu.FilterData" localSheetId="0" hidden="1">'rekapitulace pro r. 2018'!$C$4:$BF$180</definedName>
    <definedName name="Z_72EB9988_D3DC_41F1_98EB_799A7747A61B_.wvu.FilterData" localSheetId="0" hidden="1">'rekapitulace pro r. 2018'!$A$2:$BH$178</definedName>
    <definedName name="Z_7387E4F9_98F8_4621_807E_9AB5DEA914AB_.wvu.FilterData" localSheetId="0" hidden="1">'rekapitulace pro r. 2018'!$C$4:$BF$180</definedName>
    <definedName name="Z_73A9278F_ACD2_46CC_90F0_5FE6E8646A78_.wvu.Cols" localSheetId="0" hidden="1">'rekapitulace pro r. 2018'!#REF!,'rekapitulace pro r. 2018'!#REF!</definedName>
    <definedName name="Z_73A9278F_ACD2_46CC_90F0_5FE6E8646A78_.wvu.FilterData" localSheetId="0" hidden="1">'rekapitulace pro r. 2018'!$D$4:$BA$176</definedName>
    <definedName name="Z_73A9278F_ACD2_46CC_90F0_5FE6E8646A78_.wvu.PrintTitles" localSheetId="0" hidden="1">'rekapitulace pro r. 2018'!$A:$B,'rekapitulace pro r. 2018'!$2:$4</definedName>
    <definedName name="Z_74DC2F74_57AD_420D_80DB_A782C71BE03E_.wvu.FilterData" localSheetId="0" hidden="1">'rekapitulace pro r. 2018'!$BF$4:$BH$173</definedName>
    <definedName name="Z_759F693B_BDB1_44D0_8BFB_A15CF15255D2_.wvu.FilterData" localSheetId="0" hidden="1">'rekapitulace pro r. 2018'!$C$4:$BF$180</definedName>
    <definedName name="Z_75E9F6A4_23C7_4947_AA89_DB5D01FA81E8_.wvu.FilterData" localSheetId="0" hidden="1">'rekapitulace pro r. 2018'!$AE$4:$AI$61</definedName>
    <definedName name="Z_76B2275B_1F46_4C55_9800_5F9B9AEEF29A_.wvu.FilterData" localSheetId="0" hidden="1">'rekapitulace pro r. 2018'!$D$4:$BA$69</definedName>
    <definedName name="Z_76DCF85E_4E09_48C6_A4C8_6B78A25C1098_.wvu.FilterData" localSheetId="0" hidden="1">'rekapitulace pro r. 2018'!$C$4:$BH$178</definedName>
    <definedName name="Z_774762F2_A981_4CA4_B176_C981013D1B97_.wvu.FilterData" localSheetId="0" hidden="1">'rekapitulace pro r. 2018'!$C$4:$BF$180</definedName>
    <definedName name="Z_7810E40C_F019_494B_B9B1_AF2B717EDE67_.wvu.FilterData" localSheetId="0" hidden="1">'rekapitulace pro r. 2018'!$D$4:$BA$178</definedName>
    <definedName name="Z_782C960B_4B7A_4E08_BF6C_5D5FFB339D16_.wvu.FilterData" localSheetId="0" hidden="1">'rekapitulace pro r. 2018'!$AE$4:$AI$61</definedName>
    <definedName name="Z_785D6225_8532_4B28_BEA6_E019DE291C2C_.wvu.FilterData" localSheetId="0" hidden="1">'rekapitulace pro r. 2018'!$A$2:$BH$178</definedName>
    <definedName name="Z_7879AF7A_BB5E_4D0F_8C80_9652EC4465BD_.wvu.FilterData" localSheetId="0" hidden="1">'rekapitulace pro r. 2018'!#REF!</definedName>
    <definedName name="Z_7916952B_42B9_4620_8F39_ECB6BC6BF6C9_.wvu.FilterData" localSheetId="0" hidden="1">'rekapitulace pro r. 2018'!$D$4:$BA$176</definedName>
    <definedName name="Z_79636016_6523_4464_9811_30480B020792_.wvu.FilterData" localSheetId="0" hidden="1">'rekapitulace pro r. 2018'!#REF!</definedName>
    <definedName name="Z_79FB12E9_C39F_43E6_828C_6D524B426A93_.wvu.FilterData" localSheetId="0" hidden="1">'rekapitulace pro r. 2018'!#REF!</definedName>
    <definedName name="Z_7B3B3B0D_AD2E_47FE_BE6D_16058593C8D2_.wvu.FilterData" localSheetId="0" hidden="1">'rekapitulace pro r. 2018'!$C$4:$BF$180</definedName>
    <definedName name="Z_7BEEDACD_C41F_4F6B_9E00_8FF4BF375D28_.wvu.FilterData" localSheetId="0" hidden="1">'rekapitulace pro r. 2018'!$C$4:$BH$178</definedName>
    <definedName name="Z_7BF017AA_A662_4B86_8196_290E87F0366A_.wvu.FilterData" localSheetId="0" hidden="1">'rekapitulace pro r. 2018'!#REF!</definedName>
    <definedName name="Z_7BFDABC9_0B87_4D3B_869F_CDA17735F91C_.wvu.FilterData" localSheetId="0" hidden="1">'rekapitulace pro r. 2018'!$A$2:$BH$178</definedName>
    <definedName name="Z_7C024C24_9E1C_4C27_B1E1_0D8DE319B69D_.wvu.FilterData" localSheetId="0" hidden="1">'rekapitulace pro r. 2018'!$C$4:$BF$180</definedName>
    <definedName name="Z_7C2D93A8_8F26_4039_A75C_594F22028379_.wvu.FilterData" localSheetId="0" hidden="1">'rekapitulace pro r. 2018'!$C$4:$BF$180</definedName>
    <definedName name="Z_7C66079A_8EA6_4232_B021_46E61E635070_.wvu.FilterData" localSheetId="0" hidden="1">'rekapitulace pro r. 2018'!$D$4:$BA$69</definedName>
    <definedName name="Z_7C79E026_9D26_47F9_AF81_F9754C96FAFB_.wvu.FilterData" localSheetId="0" hidden="1">'rekapitulace pro r. 2018'!$D$4:$BA$69</definedName>
    <definedName name="Z_7C7E5C61_1A34_4C3E_9782_2214A18887D4_.wvu.FilterData" localSheetId="0" hidden="1">'rekapitulace pro r. 2018'!$D$4:$BA$176</definedName>
    <definedName name="Z_7CAA40AE_A437_43AD_8E3B_F7FE17DE3846_.wvu.FilterData" localSheetId="0" hidden="1">'rekapitulace pro r. 2018'!$A$2:$BH$178</definedName>
    <definedName name="Z_7CEAAE7F_3C6A_4052_A114_2992DE025093_.wvu.FilterData" localSheetId="0" hidden="1">'rekapitulace pro r. 2018'!$AE$4:$AI$61</definedName>
    <definedName name="Z_7DF51B4D_A6EE_4316_BD47_11FB094D1DFA_.wvu.FilterData" localSheetId="0" hidden="1">'rekapitulace pro r. 2018'!$C$4:$BF$180</definedName>
    <definedName name="Z_7E2B7EF0_ACBA_4E60_B8D0_E0029FA928FC_.wvu.FilterData" localSheetId="0" hidden="1">'rekapitulace pro r. 2018'!$A$2:$BH$178</definedName>
    <definedName name="Z_7EB4DFB5_EA90_48CD_A042_66CB277AC9FE_.wvu.FilterData" localSheetId="0" hidden="1">'rekapitulace pro r. 2018'!$AE$4:$AI$61</definedName>
    <definedName name="Z_7EB8C46C_5DD8_4544_A3CE_C2A8CB2AAAC2_.wvu.FilterData" localSheetId="0" hidden="1">'rekapitulace pro r. 2018'!$C$4:$BF$180</definedName>
    <definedName name="Z_7EF8CBAD_FD1C_4C34_8B0B_E7EA0E2DB868_.wvu.FilterData" localSheetId="0" hidden="1">'rekapitulace pro r. 2018'!$AE$4:$AI$61</definedName>
    <definedName name="Z_7F4FF2E1_78C4_4122_B7D7_ABF6E7E8D64B_.wvu.FilterData" localSheetId="0" hidden="1">'rekapitulace pro r. 2018'!$C$4:$BF$180</definedName>
    <definedName name="Z_81545A9F_66A3_4D51_9AE5_0D01BEE0EDDA_.wvu.FilterData" localSheetId="0" hidden="1">'rekapitulace pro r. 2018'!$B$4:$F$178</definedName>
    <definedName name="Z_81627520_DF76_45CD_8645_C597DBCE7917_.wvu.FilterData" localSheetId="0" hidden="1">'rekapitulace pro r. 2018'!$A$4:$BH$175</definedName>
    <definedName name="Z_81CACBF6_1CEB_42BE_88B5_04A3D34506B6_.wvu.FilterData" localSheetId="0" hidden="1">'rekapitulace pro r. 2018'!$C$4:$BF$180</definedName>
    <definedName name="Z_82292660_BE78_4E39_B6B9_5FBB5AD1F822_.wvu.FilterData" localSheetId="0" hidden="1">'rekapitulace pro r. 2018'!#REF!</definedName>
    <definedName name="Z_83F2A110_010B_4593_AD40_5DBD6E823F2A_.wvu.FilterData" localSheetId="0" hidden="1">'rekapitulace pro r. 2018'!#REF!</definedName>
    <definedName name="Z_85170A8E_1217_4E69_9FDE_2AA9D9AAB16C_.wvu.FilterData" localSheetId="0" hidden="1">'rekapitulace pro r. 2018'!$C$4:$AZ$176</definedName>
    <definedName name="Z_851751A3_59B4_44DD_A21C_7C1A3816D9F5_.wvu.FilterData" localSheetId="0" hidden="1">'rekapitulace pro r. 2018'!$D$4:$BA$69</definedName>
    <definedName name="Z_87192F11_1032_481C_ABD2_4ECBA6BA879B_.wvu.FilterData" localSheetId="0" hidden="1">'rekapitulace pro r. 2018'!$AZ$4:$BH$178</definedName>
    <definedName name="Z_8724FC80_D4D9_4014_9551_43496EE72E46_.wvu.FilterData" localSheetId="0" hidden="1">'rekapitulace pro r. 2018'!$C$4:$BF$180</definedName>
    <definedName name="Z_872E7030_2F99_4FBC_ABA8_9C0FBFB05757_.wvu.FilterData" localSheetId="0" hidden="1">'rekapitulace pro r. 2018'!$A$2:$BH$178</definedName>
    <definedName name="Z_875AE8DD_BF1B_4CC3_92FB_8363290573B6_.wvu.FilterData" localSheetId="0" hidden="1">'rekapitulace pro r. 2018'!#REF!</definedName>
    <definedName name="Z_87B0A2AF_B495_4375_856E_693ABD76499A_.wvu.FilterData" localSheetId="0" hidden="1">'rekapitulace pro r. 2018'!$D$4:$BA$69</definedName>
    <definedName name="Z_8842C60B_886A_40A8_AED5_B17E1D5BE039_.wvu.FilterData" localSheetId="0" hidden="1">'rekapitulace pro r. 2018'!$C$4:$BF$180</definedName>
    <definedName name="Z_89504E4D_91F9_4E69_B034_F55BBE4A4EAA_.wvu.FilterData" localSheetId="0" hidden="1">'rekapitulace pro r. 2018'!$C$4:$BF$180</definedName>
    <definedName name="Z_895457FA_B1BF_4A43_86AD_A9CAA9ACF787_.wvu.FilterData" localSheetId="0" hidden="1">'rekapitulace pro r. 2018'!$C$4:$BF$180</definedName>
    <definedName name="Z_89552B98_6B5A_4EE9_A4DF_408CF43546A5_.wvu.FilterData" localSheetId="0" hidden="1">'rekapitulace pro r. 2018'!$C$4:$AZ$176</definedName>
    <definedName name="Z_89951DF7_B996_46C0_836E_897C7F0E4D38_.wvu.FilterData" localSheetId="0" hidden="1">'rekapitulace pro r. 2018'!$C$4:$BF$180</definedName>
    <definedName name="Z_89B58970_7E94_40ED_978A_71438EDC1B85_.wvu.FilterData" localSheetId="0" hidden="1">'rekapitulace pro r. 2018'!$A$2:$BH$178</definedName>
    <definedName name="Z_8A2492F4_D464_4A6C_8453_C004D4F8B520_.wvu.FilterData" localSheetId="0" hidden="1">'rekapitulace pro r. 2018'!$C$4:$BF$180</definedName>
    <definedName name="Z_8AD169C8_E841_4CD4_AA0A_2EF77700C028_.wvu.FilterData" localSheetId="0" hidden="1">'rekapitulace pro r. 2018'!$A$2:$BH$178</definedName>
    <definedName name="Z_8AE6BA25_7A9F_4A27_888E_560D04E2E479_.wvu.FilterData" localSheetId="0" hidden="1">'rekapitulace pro r. 2018'!$A$2:$BH$178</definedName>
    <definedName name="Z_8BB77EE9_83CA_4CB6_8DA0_5C304D508D98_.wvu.FilterData" localSheetId="0" hidden="1">'rekapitulace pro r. 2018'!$C$4:$BF$180</definedName>
    <definedName name="Z_8C607909_A8F0_4EC9_BCC5_53696A5E27E0_.wvu.FilterData" localSheetId="0" hidden="1">'rekapitulace pro r. 2018'!$A$2:$BH$178</definedName>
    <definedName name="Z_8D4F71E6_8A07_4860_98F6_C19DF3BD9BBE_.wvu.FilterData" localSheetId="0" hidden="1">'rekapitulace pro r. 2018'!$C$4:$BF$180</definedName>
    <definedName name="Z_8D914093_2996_4F80_A018_CF3E31FA8694_.wvu.FilterData" localSheetId="0" hidden="1">'rekapitulace pro r. 2018'!$D$4:$BA$69</definedName>
    <definedName name="Z_8E95F2D4_821C_488F_88FE_A642C88930AD_.wvu.FilterData" localSheetId="0" hidden="1">'rekapitulace pro r. 2018'!$A$3:$AZ$176</definedName>
    <definedName name="Z_8E99D78E_7F62_4042_9C88_78471FBD5262_.wvu.FilterData" localSheetId="0" hidden="1">'rekapitulace pro r. 2018'!$C$4:$BF$180</definedName>
    <definedName name="Z_8F4F8F46_7A30_438A_8C54_C5B2CCDBDB89_.wvu.FilterData" localSheetId="0" hidden="1">'rekapitulace pro r. 2018'!$C$4:$AZ$176</definedName>
    <definedName name="Z_8FBEF272_E18C_42CC_8FF8_DB7E3DF1000C_.wvu.FilterData" localSheetId="0" hidden="1">'rekapitulace pro r. 2018'!$AZ$4:$BH$178</definedName>
    <definedName name="Z_903970C3_8D9D_4EF1_A0BC_69DBD116A7A2_.wvu.FilterData" localSheetId="0" hidden="1">'rekapitulace pro r. 2018'!$D$4:$BA$69</definedName>
    <definedName name="Z_9128AD07_3384_408D_948A_AAAB0B0BEF3D_.wvu.FilterData" localSheetId="0" hidden="1">'rekapitulace pro r. 2018'!$AZ$4:$BH$178</definedName>
    <definedName name="Z_92A5B46C_46CD_4CD7_AAC9_26A64D37130D_.wvu.FilterData" localSheetId="0" hidden="1">'rekapitulace pro r. 2018'!#REF!</definedName>
    <definedName name="Z_92C29E40_34CC_43E9_B5AD_0F9C94A086F2_.wvu.FilterData" localSheetId="0" hidden="1">'rekapitulace pro r. 2018'!$C$4:$BF$180</definedName>
    <definedName name="Z_92D6883C_B7C6_407C_8A7C_E00130E1CD68_.wvu.FilterData" localSheetId="0" hidden="1">'rekapitulace pro r. 2018'!$AE$4:$AI$61</definedName>
    <definedName name="Z_92FE7826_3B57_457C_B214_C65CE3EF6FB1_.wvu.FilterData" localSheetId="0" hidden="1">'rekapitulace pro r. 2018'!#REF!</definedName>
    <definedName name="Z_94D308CC_DEC2_42CB_9568_FE7392663478_.wvu.FilterData" localSheetId="0" hidden="1">'rekapitulace pro r. 2018'!#REF!</definedName>
    <definedName name="Z_94D4BA12_216C_43CC_A470_F79120C2F090_.wvu.FilterData" localSheetId="0" hidden="1">'rekapitulace pro r. 2018'!$C$4:$BH$178</definedName>
    <definedName name="Z_94D87362_4900_49D5_B6D5_9420958B8AC4_.wvu.FilterData" localSheetId="0" hidden="1">'rekapitulace pro r. 2018'!#REF!</definedName>
    <definedName name="Z_95154182_0874_4A58_B4DD_8DCCA90B5E6E_.wvu.FilterData" localSheetId="0" hidden="1">'rekapitulace pro r. 2018'!#REF!</definedName>
    <definedName name="Z_952A9C5E_5365_4E30_A75D_6FACF8FC7352_.wvu.FilterData" localSheetId="0" hidden="1">'rekapitulace pro r. 2018'!$AE$4:$AI$61</definedName>
    <definedName name="Z_958DAE76_9FD8_4875_831D_3BED1418A145_.wvu.FilterData" localSheetId="0" hidden="1">'rekapitulace pro r. 2018'!$AE$4:$AI$61</definedName>
    <definedName name="Z_9654B7DF_5533_428D_9C72_8BFF8527B75E_.wvu.FilterData" localSheetId="0" hidden="1">'rekapitulace pro r. 2018'!$A$2:$BH$178</definedName>
    <definedName name="Z_965DBE5B_33DB_4C57_9FEF_D93BE2205BB8_.wvu.FilterData" localSheetId="0" hidden="1">'rekapitulace pro r. 2018'!$A$2:$BH$180</definedName>
    <definedName name="Z_972E7F8C_31AC_4DFF_B689_2F9F300E0209_.wvu.Cols" localSheetId="0" hidden="1">'rekapitulace pro r. 2018'!$F:$O</definedName>
    <definedName name="Z_972E7F8C_31AC_4DFF_B689_2F9F300E0209_.wvu.FilterData" localSheetId="0" hidden="1">'rekapitulace pro r. 2018'!$C$4:$BF$180</definedName>
    <definedName name="Z_972E7F8C_31AC_4DFF_B689_2F9F300E0209_.wvu.PrintTitles" localSheetId="0" hidden="1">'rekapitulace pro r. 2018'!$A:$B,'rekapitulace pro r. 2018'!$1:$4</definedName>
    <definedName name="Z_982103F0_A6AA_4C4A_B12A_3077333188B7_.wvu.FilterData" localSheetId="0" hidden="1">'rekapitulace pro r. 2018'!#REF!</definedName>
    <definedName name="Z_987DE9F8_A8EA_4E00_B0CE_433F01622BBE_.wvu.FilterData" localSheetId="0" hidden="1">'rekapitulace pro r. 2018'!#REF!</definedName>
    <definedName name="Z_9A4AFB6B_A075_4976_8781_2830B7831572_.wvu.FilterData" localSheetId="0" hidden="1">'rekapitulace pro r. 2018'!$AZ$4:$BH$178</definedName>
    <definedName name="Z_9AF9A156_FE77_47B0_884F_7E180B6E0399_.wvu.FilterData" localSheetId="0" hidden="1">'rekapitulace pro r. 2018'!#REF!</definedName>
    <definedName name="Z_9B21A6B6_F4A2_4935_8D76_ACE9C5AA456C_.wvu.FilterData" localSheetId="0" hidden="1">'rekapitulace pro r. 2018'!$C$4:$BH$178</definedName>
    <definedName name="Z_9CCE6562_F0D6_425A_B252_F56D4C42E56F_.wvu.FilterData" localSheetId="0" hidden="1">'rekapitulace pro r. 2018'!$D$4:$BA$176</definedName>
    <definedName name="Z_9D03831F_5B21_4FF0_8713_CC70D15F5073_.wvu.FilterData" localSheetId="0" hidden="1">'rekapitulace pro r. 2018'!$L$4:$V$180</definedName>
    <definedName name="Z_9D297283_A25D_4D50_85B0_203AA9598427_.wvu.FilterData" localSheetId="0" hidden="1">'rekapitulace pro r. 2018'!$A$2:$BH$178</definedName>
    <definedName name="Z_9D51F7B7_C2EB_49A3_ADE3_E0886917A232_.wvu.FilterData" localSheetId="0" hidden="1">'rekapitulace pro r. 2018'!$AE$4:$AI$61</definedName>
    <definedName name="Z_9D8976AF_4D22_453A_8AFD_6257DBC076F6_.wvu.FilterData" localSheetId="0" hidden="1">'rekapitulace pro r. 2018'!$D$4:$BA$176</definedName>
    <definedName name="Z_9DBEBCBB_F079_4CDF_AB1E_2B9F1A88BAE8_.wvu.FilterData" localSheetId="0" hidden="1">'rekapitulace pro r. 2018'!$A$2:$BH$178</definedName>
    <definedName name="Z_9EF13FE7_AAA9_43F9_B334_04A398E6EE91_.wvu.FilterData" localSheetId="0" hidden="1">'rekapitulace pro r. 2018'!#REF!</definedName>
    <definedName name="Z_9F029501_A735_41E3_B930_2B356EA00196_.wvu.FilterData" localSheetId="0" hidden="1">'rekapitulace pro r. 2018'!$D$4:$BA$69</definedName>
    <definedName name="Z_9F449724_98FA_47CC_A3D7_4095034F2AB2_.wvu.FilterData" localSheetId="0" hidden="1">'rekapitulace pro r. 2018'!#REF!</definedName>
    <definedName name="Z_9FA4A453_1BEA_4727_9356_8C90D41EFBF3_.wvu.FilterData" localSheetId="0" hidden="1">'rekapitulace pro r. 2018'!$D$4:$BA$69</definedName>
    <definedName name="Z_9FDDAA86_AF96_4D9B_BEAF_E6D32D874E90_.wvu.Cols" localSheetId="0" hidden="1">'rekapitulace pro r. 2018'!#REF!</definedName>
    <definedName name="Z_9FDDAA86_AF96_4D9B_BEAF_E6D32D874E90_.wvu.FilterData" localSheetId="0" hidden="1">'rekapitulace pro r. 2018'!#REF!</definedName>
    <definedName name="Z_9FDDAA86_AF96_4D9B_BEAF_E6D32D874E90_.wvu.PrintTitles" localSheetId="0" hidden="1">'rekapitulace pro r. 2018'!$B:$B,'rekapitulace pro r. 2018'!$2:$4</definedName>
    <definedName name="Z_9FF87560_D1CD_42D2_9180_428AC749EEB5_.wvu.FilterData" localSheetId="0" hidden="1">'rekapitulace pro r. 2018'!$A$2:$BH$178</definedName>
    <definedName name="Z_A033CE7A_DE6B_4D87_AA6F_B97EB0EA3C69_.wvu.FilterData" localSheetId="0" hidden="1">'rekapitulace pro r. 2018'!$C$4:$AZ$176</definedName>
    <definedName name="Z_A0A8B270_C728_437D_AA4F_D769B8B08621_.wvu.FilterData" localSheetId="0" hidden="1">'rekapitulace pro r. 2018'!#REF!</definedName>
    <definedName name="Z_A0FE30FC_5F31_48E5_BA44_7B3ADEED9F5D_.wvu.FilterData" localSheetId="0" hidden="1">'rekapitulace pro r. 2018'!$AE$4:$AI$61</definedName>
    <definedName name="Z_A19F388F_E33E_4FE4_B8A5_441F880CE31E_.wvu.FilterData" localSheetId="0" hidden="1">'rekapitulace pro r. 2018'!#REF!</definedName>
    <definedName name="Z_A20D30E9_BF21_4D45_B091_6A73FF5B0F35_.wvu.FilterData" localSheetId="0" hidden="1">'rekapitulace pro r. 2018'!$D$4:$BA$69</definedName>
    <definedName name="Z_A2B20605_1862_47AA_B891_A3360CB66CEB_.wvu.FilterData" localSheetId="0" hidden="1">'rekapitulace pro r. 2018'!$A$3:$AZ$176</definedName>
    <definedName name="Z_A2FD0029_479A_4438_B753_43720F9B9FDC_.wvu.FilterData" localSheetId="0" hidden="1">'rekapitulace pro r. 2018'!$AE$4:$AI$61</definedName>
    <definedName name="Z_A364A6CE_7B3F_4C45_B831_500DF5357359_.wvu.FilterData" localSheetId="0" hidden="1">'rekapitulace pro r. 2018'!$AZ$4:$BH$178</definedName>
    <definedName name="Z_A414459C_E4B7_4CF5_983D_D9F011A6CFD8_.wvu.FilterData" localSheetId="0" hidden="1">'rekapitulace pro r. 2018'!$AE$4:$AI$61</definedName>
    <definedName name="Z_A4246DF4_CC05_4383_8E28_F78B80AFF502_.wvu.FilterData" localSheetId="0" hidden="1">'rekapitulace pro r. 2018'!$D$4:$BA$69</definedName>
    <definedName name="Z_A4315B44_0FE4_4D8C_A9D4_AECD12580B0B_.wvu.FilterData" localSheetId="0" hidden="1">'rekapitulace pro r. 2018'!#REF!</definedName>
    <definedName name="Z_A4C00F5B_0C31_40A0_8657_EA39A99F3EAE_.wvu.FilterData" localSheetId="0" hidden="1">'rekapitulace pro r. 2018'!$AE$4:$AI$61</definedName>
    <definedName name="Z_A5D351B9_A0C8_4177_98D1_F298F0F6318B_.wvu.FilterData" localSheetId="0" hidden="1">'rekapitulace pro r. 2018'!$A$2:$BH$180</definedName>
    <definedName name="Z_A7338E1E_CF97_4D30_851E_8069DFA7BBEE_.wvu.FilterData" localSheetId="0" hidden="1">'rekapitulace pro r. 2018'!$D$4:$BA$69</definedName>
    <definedName name="Z_A871CCA0_1885_4A23_BFC1_893F4D902342_.wvu.FilterData" localSheetId="0" hidden="1">'rekapitulace pro r. 2018'!$C$4:$BF$180</definedName>
    <definedName name="Z_A97740D8_F656_4E6E_9434_B1F1FB1CE65C_.wvu.FilterData" localSheetId="0" hidden="1">'rekapitulace pro r. 2018'!$D$4:$BA$69</definedName>
    <definedName name="Z_AADFC823_7B1B_469C_B326_4A1E5D9E67FF_.wvu.FilterData" localSheetId="0" hidden="1">'rekapitulace pro r. 2018'!$C$4:$BF$180</definedName>
    <definedName name="Z_AC9E4B37_1B94_43F2_BF94_EB01A561847A_.wvu.FilterData" localSheetId="0" hidden="1">'rekapitulace pro r. 2018'!$C$4:$BH$178</definedName>
    <definedName name="Z_AD305841_D67D_4B51_8A0C_D110036D2310_.wvu.FilterData" localSheetId="0" hidden="1">'rekapitulace pro r. 2018'!$C$4:$BF$180</definedName>
    <definedName name="Z_AE222D2F_349A_403C_99B6_5FB0D122E6C7_.wvu.FilterData" localSheetId="0" hidden="1">'rekapitulace pro r. 2018'!$A$2:$BH$178</definedName>
    <definedName name="Z_AE397FC7_E0D8_48A5_B160_9D21B9E28976_.wvu.FilterData" localSheetId="0" hidden="1">'rekapitulace pro r. 2018'!$A$2:$BH$178</definedName>
    <definedName name="Z_AEEC45F0_BD5F_4380_A889_DF8C00250EC7_.wvu.FilterData" localSheetId="0" hidden="1">'rekapitulace pro r. 2018'!#REF!</definedName>
    <definedName name="Z_AEF7F644_6C74_41DF_9A7D_83DD82D9F19A_.wvu.FilterData" localSheetId="0" hidden="1">'rekapitulace pro r. 2018'!#REF!</definedName>
    <definedName name="Z_AF2CDA68_E132_4D8C_B9EB_7A362BD4FBE7_.wvu.FilterData" localSheetId="0" hidden="1">'rekapitulace pro r. 2018'!$C$4:$BF$180</definedName>
    <definedName name="Z_AF4F9BFA_A713_4333_A46A_68F714F8DE73_.wvu.FilterData" localSheetId="0" hidden="1">'rekapitulace pro r. 2018'!$D$4:$BA$69</definedName>
    <definedName name="Z_AF813423_71AD_4DE5_801B_42190ECE5EF3_.wvu.FilterData" localSheetId="0" hidden="1">'rekapitulace pro r. 2018'!$AE$4:$AI$61</definedName>
    <definedName name="Z_AF8F4973_2997_4B5F_9D6C_2B84B93A010C_.wvu.FilterData" localSheetId="0" hidden="1">'rekapitulace pro r. 2018'!$C$4:$BF$180</definedName>
    <definedName name="Z_AFB15E26_748C_4B65_908F_4C869CEDE058_.wvu.FilterData" localSheetId="0" hidden="1">'rekapitulace pro r. 2018'!#REF!</definedName>
    <definedName name="Z_AFCB6AE9_0622_44C6_A5EB_344548AEFCF3_.wvu.FilterData" localSheetId="0" hidden="1">'rekapitulace pro r. 2018'!$C$4:$BF$180</definedName>
    <definedName name="Z_AFF46069_80A9_4E48_9F6B_7178F41D8D00_.wvu.FilterData" localSheetId="0" hidden="1">'rekapitulace pro r. 2018'!#REF!</definedName>
    <definedName name="Z_B10412B2_BB59_41BF_901F_216DE93EF46A_.wvu.FilterData" localSheetId="0" hidden="1">'rekapitulace pro r. 2018'!$AE$4:$AI$61</definedName>
    <definedName name="Z_B2AFC8D8_8DE5_48CD_AA25_BA211AF30647_.wvu.FilterData" localSheetId="0" hidden="1">'rekapitulace pro r. 2018'!$C$4:$BF$180</definedName>
    <definedName name="Z_B2D20EA2_AB1E_474D_9FDB_B8A61C912297_.wvu.PrintTitles" localSheetId="0" hidden="1">'rekapitulace pro r. 2018'!$A:$B,'rekapitulace pro r. 2018'!$2:$4</definedName>
    <definedName name="Z_B2F9226C_F676_46E0_8795_67FFF15BA4E9_.wvu.FilterData" localSheetId="0" hidden="1">'rekapitulace pro r. 2018'!#REF!</definedName>
    <definedName name="Z_B33DDF8C_AD6B_44EF_8B20_2F7D3BDC649B_.wvu.FilterData" localSheetId="0" hidden="1">'rekapitulace pro r. 2018'!$C$4:$BF$180</definedName>
    <definedName name="Z_B4365D39_C987_458D_88E0_A28FDD56D64B_.wvu.FilterData" localSheetId="0" hidden="1">'rekapitulace pro r. 2018'!$A$2:$BH$178</definedName>
    <definedName name="Z_B45F1B8F_13AA_4970_BA9A_C39B2F8FFA63_.wvu.FilterData" localSheetId="0" hidden="1">'rekapitulace pro r. 2018'!$AS$4:$BA$69</definedName>
    <definedName name="Z_B49C9FAB_5007_4631_82BD_38DFD07BF19F_.wvu.FilterData" localSheetId="0" hidden="1">'rekapitulace pro r. 2018'!#REF!</definedName>
    <definedName name="Z_B4D91F1D_1500_4800_939A_3AEB38FA5920_.wvu.FilterData" localSheetId="0" hidden="1">'rekapitulace pro r. 2018'!$C$4:$BF$180</definedName>
    <definedName name="Z_B50157D9_E59C_4026_BE03_1FE06C985146_.wvu.FilterData" localSheetId="0" hidden="1">'rekapitulace pro r. 2018'!$AZ$4:$BH$178</definedName>
    <definedName name="Z_B720DB8D_8F05_41D8_B2A1_E41B98C9A479_.wvu.FilterData" localSheetId="0" hidden="1">'rekapitulace pro r. 2018'!$C$4:$BF$180</definedName>
    <definedName name="Z_B76A4E7E_D2F3_4DA7_9C3C_A7D5762B6346_.wvu.FilterData" localSheetId="0" hidden="1">'rekapitulace pro r. 2018'!#REF!</definedName>
    <definedName name="Z_B82E66F1_FB89_4970_BFD2_CDD61374CCA7_.wvu.FilterData" localSheetId="0" hidden="1">'rekapitulace pro r. 2018'!$A$2:$BH$180</definedName>
    <definedName name="Z_B894258D_3A10_415E_9D07_0539B492B945_.wvu.FilterData" localSheetId="0" hidden="1">'rekapitulace pro r. 2018'!$D$4:$BA$69</definedName>
    <definedName name="Z_B9613BD5_AE29_4684_A37B_2EC041CFF3C6_.wvu.FilterData" localSheetId="0" hidden="1">'rekapitulace pro r. 2018'!$B$4:$F$178</definedName>
    <definedName name="Z_B9C297A6_CA55_42DA_A3AC_7538344EEA74_.wvu.FilterData" localSheetId="0" hidden="1">'rekapitulace pro r. 2018'!$A$2:$BH$178</definedName>
    <definedName name="Z_B9F8C2C5_2300_475C_883B_5E9CAFBC0927_.wvu.FilterData" localSheetId="0" hidden="1">'rekapitulace pro r. 2018'!$C$4:$BF$180</definedName>
    <definedName name="Z_BA1524CD_1CBB_4AB1_B36C_2E670A0DD53D_.wvu.FilterData" localSheetId="0" hidden="1">'rekapitulace pro r. 2018'!#REF!</definedName>
    <definedName name="Z_BA2CC131_C7CC_41D8_B442_B7CA42849450_.wvu.FilterData" localSheetId="0" hidden="1">'rekapitulace pro r. 2018'!#REF!</definedName>
    <definedName name="Z_BA2D7559_9B44_4673_9F66_923F4BE9A79C_.wvu.FilterData" localSheetId="0" hidden="1">'rekapitulace pro r. 2018'!$A$2:$BH$178</definedName>
    <definedName name="Z_BA80F2D8_707A_4601_BA2D_B2E209DB8BB6_.wvu.FilterData" localSheetId="0" hidden="1">'rekapitulace pro r. 2018'!$A$2:$BH$178</definedName>
    <definedName name="Z_BB700C42_0C44_4105_8401_B0EC3F942995_.wvu.FilterData" localSheetId="0" hidden="1">'rekapitulace pro r. 2018'!$C$4:$BF$180</definedName>
    <definedName name="Z_BBE97E31_C13D_4E4B_AC13_B426197B4E33_.wvu.FilterData" localSheetId="0" hidden="1">'rekapitulace pro r. 2018'!$A$4:$BH$175</definedName>
    <definedName name="Z_BC674F12_B5AC_4675_A9F5_AB512B5431CB_.wvu.FilterData" localSheetId="0" hidden="1">'rekapitulace pro r. 2018'!$D$4:$BA$69</definedName>
    <definedName name="Z_BD584E36_BB9C_4812_B5BC_AC5B072D3864_.wvu.FilterData" localSheetId="0" hidden="1">'rekapitulace pro r. 2018'!$C$4:$BF$180</definedName>
    <definedName name="Z_BDDED89C_033E_4907_A3AC_35C1126C1AB6_.wvu.FilterData" localSheetId="0" hidden="1">'rekapitulace pro r. 2018'!$AE$4:$AI$61</definedName>
    <definedName name="Z_BE25DDC6_782E_48A6_8F61_3FE4F4D6A9DD_.wvu.FilterData" localSheetId="0" hidden="1">'rekapitulace pro r. 2018'!$C$4:$BF$180</definedName>
    <definedName name="Z_BEDD3B44_DA87_40FC_A700_7FF90204932D_.wvu.FilterData" localSheetId="0" hidden="1">'rekapitulace pro r. 2018'!#REF!</definedName>
    <definedName name="Z_BF24358D_7E40_4E29_923B_148E2FB980F1_.wvu.FilterData" localSheetId="0" hidden="1">'rekapitulace pro r. 2018'!$C$4:$BF$180</definedName>
    <definedName name="Z_BF68D914_33FE_4A3C_ADB7_9E8A9F7AE33F_.wvu.FilterData" localSheetId="0" hidden="1">'rekapitulace pro r. 2018'!$D$4:$BA$69</definedName>
    <definedName name="Z_C000012F_51C5_4289_B4E3_9F37CF8FA1C6_.wvu.FilterData" localSheetId="0" hidden="1">'rekapitulace pro r. 2018'!$A$2:$BH$178</definedName>
    <definedName name="Z_C0A7C398_034E_46EF_A5DD_4E38BC6AE618_.wvu.FilterData" localSheetId="0" hidden="1">'rekapitulace pro r. 2018'!$C$4:$BH$178</definedName>
    <definedName name="Z_C0DDB50A_9310_4899_B986_94C7C69CCAB7_.wvu.FilterData" localSheetId="0" hidden="1">'rekapitulace pro r. 2018'!$C$4:$BF$180</definedName>
    <definedName name="Z_C13EDB15_0092_4337_B6EE_8358C3DDF028_.wvu.FilterData" localSheetId="0" hidden="1">'rekapitulace pro r. 2018'!$D$4:$BA$69</definedName>
    <definedName name="Z_C2C22E0B_36F6_45E8_ACC4_DFECE823D5C2_.wvu.FilterData" localSheetId="0" hidden="1">'rekapitulace pro r. 2018'!$C$4:$BF$180</definedName>
    <definedName name="Z_C364670F_B81D_4C4D_8D4A_5BA0E03A9172_.wvu.FilterData" localSheetId="0" hidden="1">'rekapitulace pro r. 2018'!#REF!</definedName>
    <definedName name="Z_C431B14C_12A9_4300_9981_9FAF17F355C7_.wvu.FilterData" localSheetId="0" hidden="1">'rekapitulace pro r. 2018'!$C$4:$BH$178</definedName>
    <definedName name="Z_C4B9CD89_C33B_425F_8BA3_9108FEF11D82_.wvu.FilterData" localSheetId="0" hidden="1">'rekapitulace pro r. 2018'!$C$4:$BF$180</definedName>
    <definedName name="Z_C4F85760_8E83_4E28_B830_DEC574627C42_.wvu.FilterData" localSheetId="0" hidden="1">'rekapitulace pro r. 2018'!$AZ$4:$BH$178</definedName>
    <definedName name="Z_C60F7234_AE7C_4A50_AD50_F2B26D5F3893_.wvu.FilterData" localSheetId="0" hidden="1">'rekapitulace pro r. 2018'!#REF!</definedName>
    <definedName name="Z_C7BD3FE9_EF26_48D9_B130_2129DEDB3449_.wvu.FilterData" localSheetId="0" hidden="1">'rekapitulace pro r. 2018'!$BF$4:$BH$173</definedName>
    <definedName name="Z_C8108694_60B4_45CB_83C7_3E190798E615_.wvu.FilterData" localSheetId="0" hidden="1">'rekapitulace pro r. 2018'!#REF!</definedName>
    <definedName name="Z_CAC21046_6B1F_49AA_9899_43288A59FCF1_.wvu.FilterData" localSheetId="0" hidden="1">'rekapitulace pro r. 2018'!$C$4:$BF$180</definedName>
    <definedName name="Z_CAF39FD7_0DFB_486A_9799_42D34AB5BA2B_.wvu.FilterData" localSheetId="0" hidden="1">'rekapitulace pro r. 2018'!$C$4:$BF$180</definedName>
    <definedName name="Z_CB1D83F8_5381_4D41_B626_396B480E8AA5_.wvu.FilterData" localSheetId="0" hidden="1">'rekapitulace pro r. 2018'!$AE$4:$AI$61</definedName>
    <definedName name="Z_CBC92FD3_5645_4117_BE87_ED944B53EBB7_.wvu.FilterData" localSheetId="0" hidden="1">'rekapitulace pro r. 2018'!$C$4:$BH$178</definedName>
    <definedName name="Z_CC19F704_C7A3_4D0D_B65E_971BF5D6AF9C_.wvu.FilterData" localSheetId="0" hidden="1">'rekapitulace pro r. 2018'!$C$4:$BF$180</definedName>
    <definedName name="Z_CC19F704_C7A3_4D0D_B65E_971BF5D6AF9C_.wvu.PrintTitles" localSheetId="0" hidden="1">'rekapitulace pro r. 2018'!$A:$B,'rekapitulace pro r. 2018'!$1:$4</definedName>
    <definedName name="Z_CD12B211_B899_409E_9A09_089FEFC5639C_.wvu.FilterData" localSheetId="0" hidden="1">'rekapitulace pro r. 2018'!$D$4:$BA$69</definedName>
    <definedName name="Z_CDE19504_E2CD_48E1_98D6_439A3157EF24_.wvu.FilterData" localSheetId="0" hidden="1">'rekapitulace pro r. 2018'!$B$4:$F$178</definedName>
    <definedName name="Z_CE39FE20_6FAB_4AED_AA81_1C2B88273613_.wvu.FilterData" localSheetId="0" hidden="1">'rekapitulace pro r. 2018'!$D$4:$BA$69</definedName>
    <definedName name="Z_CEABFBD0_B629_4D12_960F_2AE91D996A7B_.wvu.FilterData" localSheetId="0" hidden="1">'rekapitulace pro r. 2018'!$D$4:$BA$69</definedName>
    <definedName name="Z_CF054F60_3F82_4A0C_8C46_A2004079AEEC_.wvu.FilterData" localSheetId="0" hidden="1">'rekapitulace pro r. 2018'!$C$4:$AZ$176</definedName>
    <definedName name="Z_D009E7F3_8EF4_4E8D_B566_9720135D0958_.wvu.FilterData" localSheetId="0" hidden="1">'rekapitulace pro r. 2018'!$A$2:$BH$178</definedName>
    <definedName name="Z_D07571FE_AC7A_4A2D_94B0_127F0DDB964F_.wvu.FilterData" localSheetId="0" hidden="1">'rekapitulace pro r. 2018'!$D$4:$BA$69</definedName>
    <definedName name="Z_D083F748_0A2A_4788_BE0D_E538B96C4CB0_.wvu.FilterData" localSheetId="0" hidden="1">'rekapitulace pro r. 2018'!$AE$4:$AI$61</definedName>
    <definedName name="Z_D0ACD930_D309_42DF_928D_CF02096A0C1E_.wvu.FilterData" localSheetId="0" hidden="1">'rekapitulace pro r. 2018'!$C$4:$BH$178</definedName>
    <definedName name="Z_D133F734_7122_4844_8F73_EC69C7675212_.wvu.FilterData" localSheetId="0" hidden="1">'rekapitulace pro r. 2018'!$D$4:$BA$178</definedName>
    <definedName name="Z_D143258A_720D_4389_A3C8_9EFCCF6DC4DB_.wvu.FilterData" localSheetId="0" hidden="1">'rekapitulace pro r. 2018'!$D$4:$BA$69</definedName>
    <definedName name="Z_D2370CDD_5741_46D1_B92B_C50D70D2A579_.wvu.FilterData" localSheetId="0" hidden="1">'rekapitulace pro r. 2018'!$C$4:$BF$180</definedName>
    <definedName name="Z_D2FAD8E5_4A42_4E5D_9CDF_74F2C31FE62B_.wvu.FilterData" localSheetId="0" hidden="1">'rekapitulace pro r. 2018'!$C$4:$BF$180</definedName>
    <definedName name="Z_D436459A_900D_4FC9_A05D_91C0ED6106EE_.wvu.FilterData" localSheetId="0" hidden="1">'rekapitulace pro r. 2018'!#REF!</definedName>
    <definedName name="Z_D5258C5A_CED6_46EA_9D41_3EF3D75D95AF_.wvu.FilterData" localSheetId="0" hidden="1">'rekapitulace pro r. 2018'!$C$4:$BF$180</definedName>
    <definedName name="Z_D5835347_89E6_4681_B0CC_7EBA9D44259C_.wvu.FilterData" localSheetId="0" hidden="1">'rekapitulace pro r. 2018'!$AZ$4:$BH$178</definedName>
    <definedName name="Z_D6DB05B1_397F_4DFD_8DE6_12D29C310C44_.wvu.Cols" localSheetId="0" hidden="1">'rekapitulace pro r. 2018'!#REF!</definedName>
    <definedName name="Z_D6DB05B1_397F_4DFD_8DE6_12D29C310C44_.wvu.FilterData" localSheetId="0" hidden="1">'rekapitulace pro r. 2018'!$C$4:$BF$180</definedName>
    <definedName name="Z_D6DB05B1_397F_4DFD_8DE6_12D29C310C44_.wvu.PrintTitles" localSheetId="0" hidden="1">'rekapitulace pro r. 2018'!$A:$B,'rekapitulace pro r. 2018'!$1:$4</definedName>
    <definedName name="Z_D6FC7385_81F3_4C64_B7B4_68AA8EB705A6_.wvu.FilterData" localSheetId="0" hidden="1">'rekapitulace pro r. 2018'!$A$4:$BH$175</definedName>
    <definedName name="Z_D7388A85_F3F6_47A0_9725_663DC93F87E3_.wvu.FilterData" localSheetId="0" hidden="1">'rekapitulace pro r. 2018'!$C$4:$BF$180</definedName>
    <definedName name="Z_D7AB68E1_9A82_4173_9B91_F69806CF5399_.wvu.FilterData" localSheetId="0" hidden="1">'rekapitulace pro r. 2018'!#REF!</definedName>
    <definedName name="Z_D7FB5A1F_421B_43AD_82B2_06981BEC76F3_.wvu.FilterData" localSheetId="0" hidden="1">'rekapitulace pro r. 2018'!$C$4:$BF$180</definedName>
    <definedName name="Z_D8756336_F10B_473D_B27D_A12512D8A092_.wvu.FilterData" localSheetId="0" hidden="1">'rekapitulace pro r. 2018'!$C$4:$BF$180</definedName>
    <definedName name="Z_D8EB1320_3917_462F_901C_8A581B1FD16A_.wvu.FilterData" localSheetId="0" hidden="1">'rekapitulace pro r. 2018'!$C$4:$BH$178</definedName>
    <definedName name="Z_D928E7EA_2C43_41DD_9EF4_93C3B0E148EE_.wvu.FilterData" localSheetId="0" hidden="1">'rekapitulace pro r. 2018'!$C$4:$BF$180</definedName>
    <definedName name="Z_DA0992EB_6B7D_4023_9409_C05F5D4ABBB4_.wvu.FilterData" localSheetId="0" hidden="1">'rekapitulace pro r. 2018'!#REF!</definedName>
    <definedName name="Z_DA125483_823F_4B9E_829D_C20E1F4D7514_.wvu.FilterData" localSheetId="0" hidden="1">'rekapitulace pro r. 2018'!$D$4:$BA$69</definedName>
    <definedName name="Z_DAE6E213_3D8D_4E4C_A46C_EFA9FBADB4DB_.wvu.FilterData" localSheetId="0" hidden="1">'rekapitulace pro r. 2018'!$AE$4:$AI$61</definedName>
    <definedName name="Z_DBB9E3DD_A798_4BA6_86CB_62C7654AF7C2_.wvu.FilterData" localSheetId="0" hidden="1">'rekapitulace pro r. 2018'!$B$4:$F$178</definedName>
    <definedName name="Z_DDCFC808_48A1_4174_8575_DADB522D22A0_.wvu.FilterData" localSheetId="0" hidden="1">'rekapitulace pro r. 2018'!$AE$4:$AI$61</definedName>
    <definedName name="Z_E18F526E_3662_4F2A_832F_18B708A7FC98_.wvu.FilterData" localSheetId="0" hidden="1">'rekapitulace pro r. 2018'!$A$2:$BH$180</definedName>
    <definedName name="Z_E18F526E_3662_4F2A_832F_18B708A7FC98_.wvu.PrintTitles" localSheetId="0" hidden="1">'rekapitulace pro r. 2018'!$A:$B,'rekapitulace pro r. 2018'!$1:$4</definedName>
    <definedName name="Z_E1DDE73C_397B_46E5_852C_619C16EC98E3_.wvu.FilterData" localSheetId="0" hidden="1">'rekapitulace pro r. 2018'!$AE$4:$AI$61</definedName>
    <definedName name="Z_E27C4002_35A2_48B4_AF4F_27832C1FFD0E_.wvu.FilterData" localSheetId="0" hidden="1">'rekapitulace pro r. 2018'!#REF!</definedName>
    <definedName name="Z_E310DA9E_AAEE_4E7C_AD7C_887ADABBFE27_.wvu.FilterData" localSheetId="0" hidden="1">'rekapitulace pro r. 2018'!$D$4:$BA$69</definedName>
    <definedName name="Z_E33EA06E_B28E_4768_86B5_6202472DAC37_.wvu.FilterData" localSheetId="0" hidden="1">'rekapitulace pro r. 2018'!$C$4:$BF$180</definedName>
    <definedName name="Z_E43512F8_5B5E_4C98_B028_C017219FF044_.wvu.FilterData" localSheetId="0" hidden="1">'rekapitulace pro r. 2018'!#REF!</definedName>
    <definedName name="Z_E57D5CBC_71F0_490E_B85F_757EF8927DAA_.wvu.FilterData" localSheetId="0" hidden="1">'rekapitulace pro r. 2018'!$D$4:$BA$69</definedName>
    <definedName name="Z_E5AF9B1F_A347_4D24_8DC5_66A1CA2BD16D_.wvu.FilterData" localSheetId="0" hidden="1">'rekapitulace pro r. 2018'!$D$4:$BA$69</definedName>
    <definedName name="Z_E6FE3D43_AA32_4C50_B275_4F710A5933D8_.wvu.FilterData" localSheetId="0" hidden="1">'rekapitulace pro r. 2018'!$C$4:$BH$178</definedName>
    <definedName name="Z_E7B31B55_B1A0_4F34_9409_44079880CDDD_.wvu.FilterData" localSheetId="0" hidden="1">'rekapitulace pro r. 2018'!$C$4:$BF$180</definedName>
    <definedName name="Z_E85FD4D9_C35A_4673_A745_0479BADC3B23_.wvu.FilterData" localSheetId="0" hidden="1">'rekapitulace pro r. 2018'!$C$4:$BH$178</definedName>
    <definedName name="Z_E89B76AE_ABC7_46EA_BFBE_2DAD8DC2B459_.wvu.FilterData" localSheetId="0" hidden="1">'rekapitulace pro r. 2018'!$D$4:$BA$69</definedName>
    <definedName name="Z_E8F13626_305D_48FA_BFD2_A4D44CB5A124_.wvu.FilterData" localSheetId="0" hidden="1">'rekapitulace pro r. 2018'!$C$4:$BH$178</definedName>
    <definedName name="Z_E9BDB633_D74D_4A44_BDF3_4A30B04647D8_.wvu.FilterData" localSheetId="0" hidden="1">'rekapitulace pro r. 2018'!$C$4:$BH$178</definedName>
    <definedName name="Z_E9C22FF5_75EC_4C04_ABD6_408B88CEC3B9_.wvu.FilterData" localSheetId="0" hidden="1">'rekapitulace pro r. 2018'!$C$4:$BF$180</definedName>
    <definedName name="Z_E9E53CE9_24F3_4B81_8BCD_6146FBD3348D_.wvu.FilterData" localSheetId="0" hidden="1">'rekapitulace pro r. 2018'!#REF!</definedName>
    <definedName name="Z_EA8F30B2_C419_4FBE_8681_6F4B9D4E44FA_.wvu.FilterData" localSheetId="0" hidden="1">'rekapitulace pro r. 2018'!#REF!</definedName>
    <definedName name="Z_EC8A5345_2A02_4E82_AB2E_13BF9AA06BEE_.wvu.FilterData" localSheetId="0" hidden="1">'rekapitulace pro r. 2018'!$A$2:$BH$178</definedName>
    <definedName name="Z_ED2AB4F1_1735_49A8_B88D_AA08A9FBF25D_.wvu.FilterData" localSheetId="0" hidden="1">'rekapitulace pro r. 2018'!$C$4:$BF$180</definedName>
    <definedName name="Z_ED4807F7_1301_4643_AA69_46F2817CCF9E_.wvu.FilterData" localSheetId="0" hidden="1">'rekapitulace pro r. 2018'!$AE$4:$AI$61</definedName>
    <definedName name="Z_F1313BD5_43C5_483D_8067_7BE5FCE53E5A_.wvu.FilterData" localSheetId="0" hidden="1">'rekapitulace pro r. 2018'!$A$2:$BH$178</definedName>
    <definedName name="Z_F13E7FFF_B46F_45C2_8C93_8A75CE285D97_.wvu.FilterData" localSheetId="0" hidden="1">'rekapitulace pro r. 2018'!$AZ$4:$BH$178</definedName>
    <definedName name="Z_F146303A_422F_4031_B192_237C4CC1A8B7_.wvu.FilterData" localSheetId="0" hidden="1">'rekapitulace pro r. 2018'!$A$2:$BH$180</definedName>
    <definedName name="Z_F1F38FDC_2C00_495F_8FB9_F8BA8BB269B2_.wvu.FilterData" localSheetId="0" hidden="1">'rekapitulace pro r. 2018'!$A$2:$BH$178</definedName>
    <definedName name="Z_F292DB3E_B34F_4000_8BFC_3E7A91907B5E_.wvu.FilterData" localSheetId="0" hidden="1">'rekapitulace pro r. 2018'!$C$4:$BH$178</definedName>
    <definedName name="Z_F2F63767_EA4B_4C54_A90E_E6730C9015A3_.wvu.FilterData" localSheetId="0" hidden="1">'rekapitulace pro r. 2018'!$C$4:$BF$180</definedName>
    <definedName name="Z_F3D1AC9C_FE0D_438A_88AC_8D3A8FAAA497_.wvu.Cols" localSheetId="0" hidden="1">'rekapitulace pro r. 2018'!#REF!,'rekapitulace pro r. 2018'!#REF!,'rekapitulace pro r. 2018'!#REF!</definedName>
    <definedName name="Z_F3D1AC9C_FE0D_438A_88AC_8D3A8FAAA497_.wvu.FilterData" localSheetId="0" hidden="1">'rekapitulace pro r. 2018'!$D$4:$BA$69</definedName>
    <definedName name="Z_F3D1AC9C_FE0D_438A_88AC_8D3A8FAAA497_.wvu.PrintTitles" localSheetId="0" hidden="1">'rekapitulace pro r. 2018'!$A:$B,'rekapitulace pro r. 2018'!$2:$4</definedName>
    <definedName name="Z_F3F60F77_A5EA_4E9E_849E_A8F47C65173C_.wvu.FilterData" localSheetId="0" hidden="1">'rekapitulace pro r. 2018'!$D$4:$BA$69</definedName>
    <definedName name="Z_F58E96A6_7FE1_4D44_A1BA_5CC1A0899A23_.wvu.FilterData" localSheetId="0" hidden="1">'rekapitulace pro r. 2018'!$C$4:$BF$180</definedName>
    <definedName name="Z_F5B550DD_DB11_49EA_92DA_CBF0FB05EFAF_.wvu.FilterData" localSheetId="0" hidden="1">'rekapitulace pro r. 2018'!$A$2:$BH$178</definedName>
    <definedName name="Z_F5DE1C9B_F8F7_4DBB_A63B_04D80C3C88C4_.wvu.FilterData" localSheetId="0" hidden="1">'rekapitulace pro r. 2018'!$A$2:$BH$178</definedName>
    <definedName name="Z_F639FEFD_8C2F_4504_9D6B_2F9C87A5F4DC_.wvu.FilterData" localSheetId="0" hidden="1">'rekapitulace pro r. 2018'!$A$4:$BH$175</definedName>
    <definedName name="Z_F66B930A_F4A5_4357_A932_87D66427A5A7_.wvu.FilterData" localSheetId="0" hidden="1">'rekapitulace pro r. 2018'!$A$2:$BH$178</definedName>
    <definedName name="Z_F67B5DD5_810A_433D_8D4D_9E366EB29844_.wvu.FilterData" localSheetId="0" hidden="1">'rekapitulace pro r. 2018'!$C$4:$BF$180</definedName>
    <definedName name="Z_F6CB4AE8_AADB_41CA_8A6A_6AC2BE57684A_.wvu.FilterData" localSheetId="0" hidden="1">'rekapitulace pro r. 2018'!$BF$4:$BH$173</definedName>
    <definedName name="Z_F7571919_C1C9_47D0_8677_2E947D0250BF_.wvu.FilterData" localSheetId="0" hidden="1">'rekapitulace pro r. 2018'!$C$4:$BF$180</definedName>
    <definedName name="Z_F866F523_F315_41D1_81F1_8D98650DBDF6_.wvu.FilterData" localSheetId="0" hidden="1">'rekapitulace pro r. 2018'!$AE$4:$AI$61</definedName>
    <definedName name="Z_F8C0D839_706D_450F_996A_EAF282418ECE_.wvu.FilterData" localSheetId="0" hidden="1">'rekapitulace pro r. 2018'!#REF!</definedName>
    <definedName name="Z_F8FFFAAD_62C1_4EF9_A7C6_7D364EAE9AE2_.wvu.FilterData" localSheetId="0" hidden="1">'rekapitulace pro r. 2018'!$AZ$4:$BH$178</definedName>
    <definedName name="Z_F90D30A2_F805_424E_B2D8_DAE03F389B4F_.wvu.FilterData" localSheetId="0" hidden="1">'rekapitulace pro r. 2018'!$C$4:$BF$180</definedName>
    <definedName name="Z_F9412045_96A3_4547_A4BF_2DD72C6EFB7A_.wvu.FilterData" localSheetId="0" hidden="1">'rekapitulace pro r. 2018'!$A$2:$BH$178</definedName>
    <definedName name="Z_F9D0E7DC_A30D_4363_965B_B869687F2E7B_.wvu.FilterData" localSheetId="0" hidden="1">'rekapitulace pro r. 2018'!$C$4:$BF$180</definedName>
    <definedName name="Z_FB107357_1E47_4800_8434_81EDBC5D2FDD_.wvu.FilterData" localSheetId="0" hidden="1">'rekapitulace pro r. 2018'!$C$4:$AZ$176</definedName>
    <definedName name="Z_FB2AF93A_82BC_4622_BB5B_54CB5003CB81_.wvu.FilterData" localSheetId="0" hidden="1">'rekapitulace pro r. 2018'!$A$2:$BH$178</definedName>
    <definedName name="Z_FBBC326D_D4D9_46A9_A766_6D75E63F40EC_.wvu.FilterData" localSheetId="0" hidden="1">'rekapitulace pro r. 2018'!#REF!</definedName>
    <definedName name="Z_FC0502DB_4990_4792_B74C_9DDC4DF42650_.wvu.FilterData" localSheetId="0" hidden="1">'rekapitulace pro r. 2018'!$C$4:$BF$180</definedName>
    <definedName name="Z_FC72C826_3014_4B02_997F_4B83B610CE13_.wvu.FilterData" localSheetId="0" hidden="1">'rekapitulace pro r. 2018'!#REF!</definedName>
    <definedName name="Z_FCA7C4D0_F184_4FFA_BC07_E6B01D6F8563_.wvu.FilterData" localSheetId="0" hidden="1">'rekapitulace pro r. 2018'!$A$3:$AZ$176</definedName>
    <definedName name="Z_FCA9C395_7740_4D59_B2AF_7B3B8834ADF4_.wvu.FilterData" localSheetId="0" hidden="1">'rekapitulace pro r. 2018'!$AE$4:$AI$61</definedName>
    <definedName name="Z_FCC10358_9EE5_43B9_AAAC_502572BC39F1_.wvu.FilterData" localSheetId="0" hidden="1">'rekapitulace pro r. 2018'!#REF!</definedName>
    <definedName name="Z_FD8EA892_D3D8_40C4_A7D8_FF2F4D295907_.wvu.FilterData" localSheetId="0" hidden="1">'rekapitulace pro r. 2018'!$C$4:$BF$180</definedName>
    <definedName name="Z_FD98EB95_8BB0_4C85_A3A7_529968E529E8_.wvu.FilterData" localSheetId="0" hidden="1">'rekapitulace pro r. 2018'!$D$4:$BA$69</definedName>
    <definedName name="Z_FDEC49BF_F78F_4770_B477_B89702F92A26_.wvu.FilterData" localSheetId="0" hidden="1">'rekapitulace pro r. 2018'!$BF$4:$BH$173</definedName>
    <definedName name="Z_FE02AECB_5226_441D_BB2C_D46D77571228_.wvu.FilterData" localSheetId="0" hidden="1">'rekapitulace pro r. 2018'!$C$4:$BF$180</definedName>
    <definedName name="Z_FE72A262_5F60_4734_BA37_E1F53DE32186_.wvu.FilterData" localSheetId="0" hidden="1">'rekapitulace pro r. 2018'!$C$4:$BF$180</definedName>
    <definedName name="Z_FE72A262_5F60_4734_BA37_E1F53DE32186_.wvu.PrintTitles" localSheetId="0" hidden="1">'rekapitulace pro r. 2018'!$A:$B,'rekapitulace pro r. 2018'!$1:$4</definedName>
    <definedName name="Z_FEC75DED_4806_4334_8CA9_51F062E995D5_.wvu.FilterData" localSheetId="0" hidden="1">'rekapitulace pro r. 2018'!#REF!</definedName>
    <definedName name="Z_FEE0BD9D_74E2_4A4F_B54A_45E54A47EF84_.wvu.FilterData" localSheetId="0" hidden="1">'rekapitulace pro r. 2018'!$D$4:$BA$69</definedName>
  </definedNames>
  <calcPr calcId="152511"/>
  <customWorkbookViews>
    <customWorkbookView name="340 – osobní zobrazení" guid="{04917EA0-AEB4-44DB-A74D-B68FB737E1D8}" mergeInterval="0" personalView="1" maximized="1" xWindow="-8" yWindow="-8" windowWidth="1616" windowHeight="876" activeSheetId="1"/>
    <customWorkbookView name="Jan Vaníček – osobní zobrazení" guid="{CC19F704-C7A3-4D0D-B65E-971BF5D6AF9C}" mergeInterval="0" personalView="1" maximized="1" xWindow="-8" yWindow="-8" windowWidth="1616" windowHeight="876" activeSheetId="1" showComments="commIndAndComment"/>
    <customWorkbookView name="213 – osobní zobrazení" guid="{972E7F8C-31AC-4DFF-B689-2F9F300E0209}" mergeInterval="0" personalView="1" maximized="1" xWindow="-8" yWindow="-8" windowWidth="1936" windowHeight="1056" activeSheetId="1"/>
    <customWorkbookView name="Václav Jarkovský - vlastní zobrazení" guid="{FE72A262-5F60-4734-BA37-E1F53DE32186}" mergeInterval="0" personalView="1" maximized="1" xWindow="1" yWindow="1" windowWidth="1276" windowHeight="794" activeSheetId="1"/>
    <customWorkbookView name="395 - vlastní zobrazení" guid="{3D139D5F-E81C-49AC-B722-61A6B21833C7}" mergeInterval="0" personalView="1" maximized="1" xWindow="1" yWindow="1" windowWidth="1788" windowHeight="785" activeSheetId="1"/>
    <customWorkbookView name="340 - vlastní zobrazení" guid="{21FB03B5-FEC1-457E-9D5D-AEAF28571CD0}" mergeInterval="0" personalView="1" maximized="1" xWindow="1" yWindow="1" windowWidth="1596" windowHeight="670" activeSheetId="1"/>
    <customWorkbookView name="213 - vlastní zobrazení" guid="{E18F526E-3662-4F2A-832F-18B708A7FC98}" mergeInterval="0" personalView="1" maximized="1" xWindow="1" yWindow="1" windowWidth="1276" windowHeight="799" activeSheetId="1"/>
    <customWorkbookView name="Alena Kopřivová - vlastní zobrazení" guid="{DBB9E3DD-A798-4BA6-86CB-62C7654AF7C2}" mergeInterval="0" personalView="1" maximized="1" xWindow="1" yWindow="1" windowWidth="1276" windowHeight="794" activeSheetId="1"/>
    <customWorkbookView name="387 - vlastní zobrazení" guid="{C912630A-CE1E-43BF-93A5-907EB893AE9F}" mergeInterval="0" personalView="1" maximized="1" xWindow="1" yWindow="1" windowWidth="1276" windowHeight="743" activeSheetId="1"/>
    <customWorkbookView name="V. Jarkovský - vlastní zobrazení" guid="{73A9278F-ACD2-46CC-90F0-5FE6E8646A78}" mergeInterval="0" personalView="1" maximized="1" xWindow="1" yWindow="1" windowWidth="1280" windowHeight="803" activeSheetId="1"/>
    <customWorkbookView name="340 - vlastní pohled" guid="{9FDDAA86-AF96-4D9B-BEAF-E6D32D874E90}" mergeInterval="0" personalView="1" maximized="1" windowWidth="1276" windowHeight="852" activeSheetId="1"/>
    <customWorkbookView name="395 - vlastní pohled" guid="{0D75C6D6-0D23-4498-AFA9-F81199E1F510}" mergeInterval="0" personalView="1" maximized="1" windowWidth="1276" windowHeight="852" activeSheetId="1"/>
    <customWorkbookView name="SM841 - vlastní pohled" guid="{16DB59CC-AD35-46AF-86E6-9754EC16E66C}" mergeInterval="0" personalView="1" maximized="1" windowWidth="1276" windowHeight="786" activeSheetId="1"/>
    <customWorkbookView name="sm387 - vlastní pohled" guid="{4F6545A6-568C-4395-A38E-00A03A6331A8}" mergeInterval="0" personalView="1" maximized="1" windowWidth="1020" windowHeight="605" activeSheetId="1"/>
    <customWorkbookView name="Třísková Dana - vlastní pohled" guid="{472D8D96-9E0B-48AA-8BD5-80586558172E}" mergeInterval="0" personalView="1" maximized="1" windowWidth="1020" windowHeight="605" activeSheetId="1"/>
    <customWorkbookView name="Volfová Hana - vlastní pohled" guid="{20607AA2-6209-48E5-800E-CE55AB9B3BBF}" mergeInterval="0" personalView="1" maximized="1" windowWidth="1020" windowHeight="605" activeSheetId="1"/>
    <customWorkbookView name="Jarkovský Václav - vlastní pohled" guid="{186A3392-E96B-4857-95EE-E26001ED6B85}" mergeInterval="0" personalView="1" maximized="1" windowWidth="1020" windowHeight="605" activeSheetId="1"/>
    <customWorkbookView name="VJ - vlastní pohled" guid="{5C56AF04-5BD7-11D7-A5C2-B622CBA17847}" mergeInterval="0" personalView="1" maximized="1" windowWidth="1020" windowHeight="650" activeSheetId="1" showStatusbar="0"/>
    <customWorkbookView name="Ludmila Šperková - vlastní pohled" guid="{B2D20EA2-AB1E-474D-9FDB-B8A61C912297}" mergeInterval="0" personalView="1" maximized="1" windowWidth="1020" windowHeight="579" tabRatio="358" activeSheetId="1"/>
    <customWorkbookView name="V.Jarkovský - vlastní pohled" guid="{B45F1B8F-13AA-4970-BA9A-C39B2F8FFA63}" mergeInterval="0" personalView="1" maximized="1" windowWidth="1276" windowHeight="852" activeSheetId="1"/>
    <customWorkbookView name="sm395 - vlastní pohled" guid="{1D888E37-2224-47B8-BBCA-8AE3DB477E24}" mergeInterval="0" personalView="1" maximized="1" windowWidth="1020" windowHeight="605" activeSheetId="1" showComments="commIndAndComment"/>
    <customWorkbookView name="387 - vlastní pohled" guid="{F3D1AC9C-FE0D-438A-88AC-8D3A8FAAA497}" mergeInterval="0" personalView="1" maximized="1" windowWidth="1276" windowHeight="822" activeSheetId="1"/>
    <customWorkbookView name="841 - vlastní pohled" guid="{42C77DEA-95AC-4A20-8DF3-B83B09926CE9}" mergeInterval="0" personalView="1" maximized="1" windowWidth="1250" windowHeight="859" activeSheetId="1"/>
    <customWorkbookView name="Pavla Klodová - vlastní zobrazení" guid="{457267F0-EEA0-4644-991E-A27CA2C23373}" mergeInterval="0" personalView="1" maximized="1" xWindow="1" yWindow="1" windowWidth="1276" windowHeight="771" activeSheetId="1"/>
    <customWorkbookView name="Jan Vaníček - vlastní zobrazení" guid="{F58E96A6-7FE1-4D44-A1BA-5CC1A0899A23}" mergeInterval="0" personalView="1" xWindow="9" yWindow="31" windowWidth="1264" windowHeight="696" activeSheetId="1"/>
    <customWorkbookView name="Středová Drahomíra Bc. – osobní zobrazení" guid="{5FC9C78E-5B53-4558-848D-02C7639ADF8F}" mergeInterval="0" personalView="1" maximized="1" xWindow="-8" yWindow="-8" windowWidth="1936" windowHeight="1056" activeSheetId="1" showComments="commIndAndComment"/>
    <customWorkbookView name="395 – osobní zobrazení" guid="{D6DB05B1-397F-4DFD-8DE6-12D29C310C44}" mergeInterval="0" personalView="1" windowWidth="1920" windowHeight="1032" activeSheetId="1"/>
    <customWorkbookView name="Jarkovský Václav Ing. – osobní zobrazení" guid="{648EDD87-2654-4B80-BBE4-7C270B7F7285}" mergeInterval="0" personalView="1" xWindow="-1" yWindow="519" windowWidth="1922" windowHeight="522" activeSheetId="1"/>
  </customWorkbookViews>
</workbook>
</file>

<file path=xl/calcChain.xml><?xml version="1.0" encoding="utf-8"?>
<calcChain xmlns="http://schemas.openxmlformats.org/spreadsheetml/2006/main">
  <c r="BH5" i="1" l="1"/>
  <c r="AB173" i="1"/>
  <c r="AB171" i="1"/>
  <c r="AB169" i="1"/>
  <c r="AB167" i="1"/>
  <c r="AB165" i="1"/>
  <c r="AB163" i="1"/>
  <c r="AB161" i="1"/>
  <c r="AB159" i="1"/>
  <c r="AB157" i="1"/>
  <c r="AB155" i="1"/>
  <c r="AB153" i="1"/>
  <c r="AB151" i="1"/>
  <c r="AB149" i="1"/>
  <c r="AB147" i="1"/>
  <c r="AB145" i="1"/>
  <c r="AB143" i="1"/>
  <c r="AB141" i="1"/>
  <c r="AB139" i="1"/>
  <c r="AB137" i="1"/>
  <c r="AB135" i="1"/>
  <c r="AB133" i="1"/>
  <c r="AB131" i="1"/>
  <c r="AB129" i="1"/>
  <c r="AB127" i="1"/>
  <c r="AB125" i="1"/>
  <c r="AB123" i="1"/>
  <c r="AB121" i="1"/>
  <c r="AB119" i="1"/>
  <c r="AB117" i="1"/>
  <c r="AB115" i="1"/>
  <c r="AB113" i="1"/>
  <c r="AB111" i="1"/>
  <c r="AB109" i="1"/>
  <c r="AB107" i="1"/>
  <c r="AB105" i="1"/>
  <c r="AB103" i="1"/>
  <c r="AB101" i="1"/>
  <c r="AB99" i="1"/>
  <c r="AB97" i="1"/>
  <c r="AB95" i="1"/>
  <c r="AB93" i="1"/>
  <c r="AB91" i="1"/>
  <c r="AB89" i="1"/>
  <c r="AB87" i="1"/>
  <c r="AB85" i="1"/>
  <c r="AB83" i="1"/>
  <c r="AB81" i="1"/>
  <c r="AB79" i="1"/>
  <c r="AB77" i="1"/>
  <c r="AB75" i="1"/>
  <c r="AB73" i="1"/>
  <c r="AB71" i="1"/>
  <c r="AB69" i="1"/>
  <c r="AB67" i="1"/>
  <c r="AB65" i="1"/>
  <c r="AB63" i="1"/>
  <c r="AB61" i="1"/>
  <c r="AB59" i="1"/>
  <c r="AB57" i="1"/>
  <c r="AB55" i="1"/>
  <c r="AB53" i="1"/>
  <c r="AB51" i="1"/>
  <c r="AB49" i="1"/>
  <c r="AB47" i="1"/>
  <c r="AB45" i="1"/>
  <c r="AB43" i="1"/>
  <c r="AB41" i="1"/>
  <c r="AB39" i="1"/>
  <c r="AB37" i="1"/>
  <c r="AB35" i="1"/>
  <c r="AB33" i="1"/>
  <c r="AB31" i="1"/>
  <c r="AB29" i="1"/>
  <c r="AB27" i="1"/>
  <c r="AB25" i="1"/>
  <c r="AB23" i="1"/>
  <c r="AB21" i="1"/>
  <c r="AB19" i="1"/>
  <c r="AB17" i="1"/>
  <c r="AB15" i="1"/>
  <c r="AB13" i="1"/>
  <c r="AB11" i="1"/>
  <c r="AB9" i="1"/>
  <c r="AB7" i="1"/>
  <c r="AB5" i="1"/>
  <c r="AK174" i="1" l="1"/>
  <c r="AK173" i="1"/>
  <c r="AK172" i="1"/>
  <c r="AK171" i="1"/>
  <c r="AK170" i="1"/>
  <c r="AK169" i="1"/>
  <c r="AK168" i="1"/>
  <c r="AK167" i="1"/>
  <c r="AK166" i="1"/>
  <c r="AK165" i="1"/>
  <c r="AK164" i="1"/>
  <c r="AK163" i="1"/>
  <c r="AK162" i="1"/>
  <c r="AK161" i="1"/>
  <c r="AK160" i="1"/>
  <c r="AK159" i="1"/>
  <c r="AK158" i="1"/>
  <c r="AK157" i="1"/>
  <c r="AK156" i="1"/>
  <c r="AK155" i="1"/>
  <c r="AK154" i="1"/>
  <c r="AK153" i="1"/>
  <c r="AK152" i="1"/>
  <c r="AK151" i="1"/>
  <c r="AK150" i="1"/>
  <c r="AK149" i="1"/>
  <c r="AK148" i="1"/>
  <c r="AK147" i="1"/>
  <c r="AK146" i="1"/>
  <c r="AK145" i="1"/>
  <c r="AK144" i="1"/>
  <c r="AK143" i="1"/>
  <c r="AK142" i="1"/>
  <c r="AK141" i="1"/>
  <c r="AK140" i="1"/>
  <c r="AK139" i="1"/>
  <c r="AK138" i="1"/>
  <c r="AK137" i="1"/>
  <c r="AK136" i="1"/>
  <c r="AK135" i="1"/>
  <c r="AK134" i="1"/>
  <c r="AK133" i="1"/>
  <c r="AK132" i="1"/>
  <c r="AK131" i="1"/>
  <c r="AK130" i="1"/>
  <c r="AK129" i="1"/>
  <c r="AK128" i="1"/>
  <c r="AK127" i="1"/>
  <c r="AK126" i="1"/>
  <c r="AK125" i="1"/>
  <c r="AK124" i="1"/>
  <c r="AK123" i="1"/>
  <c r="AK122" i="1"/>
  <c r="AK121" i="1"/>
  <c r="AK120" i="1"/>
  <c r="AK119" i="1"/>
  <c r="AK118" i="1"/>
  <c r="AK117" i="1"/>
  <c r="AK116" i="1"/>
  <c r="AK115" i="1"/>
  <c r="AK114" i="1"/>
  <c r="AK113" i="1"/>
  <c r="AK112" i="1"/>
  <c r="AK111" i="1"/>
  <c r="AK110" i="1"/>
  <c r="AK109" i="1"/>
  <c r="AK108" i="1"/>
  <c r="AK107" i="1"/>
  <c r="AK106" i="1"/>
  <c r="AK105" i="1"/>
  <c r="AK104" i="1"/>
  <c r="AK103" i="1"/>
  <c r="AK102" i="1"/>
  <c r="AK101" i="1"/>
  <c r="AK100" i="1"/>
  <c r="AK99" i="1"/>
  <c r="AK98" i="1"/>
  <c r="AK97" i="1"/>
  <c r="AK96" i="1"/>
  <c r="AK95" i="1"/>
  <c r="AK94" i="1"/>
  <c r="AK93" i="1"/>
  <c r="AK92" i="1"/>
  <c r="AK91" i="1"/>
  <c r="AK90" i="1"/>
  <c r="AK89" i="1"/>
  <c r="AK88" i="1"/>
  <c r="AK87" i="1"/>
  <c r="AK86" i="1"/>
  <c r="AK85" i="1"/>
  <c r="AK84" i="1"/>
  <c r="AK83" i="1"/>
  <c r="AK82" i="1"/>
  <c r="AK81" i="1"/>
  <c r="AK80" i="1"/>
  <c r="AK79" i="1"/>
  <c r="AK78" i="1"/>
  <c r="AK77" i="1"/>
  <c r="AK76" i="1"/>
  <c r="AK75"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9" i="1"/>
  <c r="AK18" i="1"/>
  <c r="AK17" i="1"/>
  <c r="AK16" i="1"/>
  <c r="AK15" i="1"/>
  <c r="AK14" i="1"/>
  <c r="AK13" i="1"/>
  <c r="AK12" i="1"/>
  <c r="AK11" i="1"/>
  <c r="AK10" i="1"/>
  <c r="AK9" i="1"/>
  <c r="AK8" i="1"/>
  <c r="AK7" i="1"/>
  <c r="AD45" i="1"/>
  <c r="BG178" i="1" l="1"/>
  <c r="BH173" i="1" l="1"/>
  <c r="BH171" i="1"/>
  <c r="BH169" i="1"/>
  <c r="BH167" i="1"/>
  <c r="BH165" i="1"/>
  <c r="BH163" i="1"/>
  <c r="BH161" i="1"/>
  <c r="BH159" i="1"/>
  <c r="BH157" i="1"/>
  <c r="BH155" i="1"/>
  <c r="BH153" i="1"/>
  <c r="BH151" i="1"/>
  <c r="BH149" i="1"/>
  <c r="BH147" i="1"/>
  <c r="BH145" i="1"/>
  <c r="BH143" i="1"/>
  <c r="BH141" i="1"/>
  <c r="BH139" i="1"/>
  <c r="BH137" i="1"/>
  <c r="BH135" i="1"/>
  <c r="BH133" i="1"/>
  <c r="BH131" i="1"/>
  <c r="BH129" i="1"/>
  <c r="BH127" i="1"/>
  <c r="BH125" i="1"/>
  <c r="BH123" i="1"/>
  <c r="BH121" i="1"/>
  <c r="BH119" i="1"/>
  <c r="BH117" i="1"/>
  <c r="BH115" i="1"/>
  <c r="BH113" i="1"/>
  <c r="BH111" i="1"/>
  <c r="BH109" i="1"/>
  <c r="BH107" i="1"/>
  <c r="BH105" i="1"/>
  <c r="BH103" i="1"/>
  <c r="BH101" i="1"/>
  <c r="BH99" i="1"/>
  <c r="BH97" i="1"/>
  <c r="BH95" i="1"/>
  <c r="BH93" i="1"/>
  <c r="BH91" i="1"/>
  <c r="BH89" i="1"/>
  <c r="BH87" i="1"/>
  <c r="BH85" i="1"/>
  <c r="BH83" i="1"/>
  <c r="BH81" i="1"/>
  <c r="BH79" i="1"/>
  <c r="BH77" i="1"/>
  <c r="BH75" i="1"/>
  <c r="BH73" i="1"/>
  <c r="BH71" i="1"/>
  <c r="BH69" i="1"/>
  <c r="BH67" i="1"/>
  <c r="BH65" i="1"/>
  <c r="BH63" i="1"/>
  <c r="BH61" i="1"/>
  <c r="BH59" i="1"/>
  <c r="BH57" i="1"/>
  <c r="BH55" i="1"/>
  <c r="BH53" i="1"/>
  <c r="BH51" i="1"/>
  <c r="BH49" i="1"/>
  <c r="BH47" i="1"/>
  <c r="BH45" i="1"/>
  <c r="BH43" i="1"/>
  <c r="BH41" i="1"/>
  <c r="BH39" i="1"/>
  <c r="BH37" i="1"/>
  <c r="BH35" i="1"/>
  <c r="BH33" i="1"/>
  <c r="BH31" i="1"/>
  <c r="BH29" i="1"/>
  <c r="BH27" i="1"/>
  <c r="BH25" i="1"/>
  <c r="BH23" i="1"/>
  <c r="BH21" i="1"/>
  <c r="BH19" i="1"/>
  <c r="BH17" i="1"/>
  <c r="BH15" i="1"/>
  <c r="BH13" i="1"/>
  <c r="BH11" i="1"/>
  <c r="BH9" i="1"/>
  <c r="BH7" i="1"/>
  <c r="AG178" i="1" l="1"/>
  <c r="AG177" i="1"/>
  <c r="AG175" i="1"/>
  <c r="T175" i="1" l="1"/>
  <c r="AD47" i="1" l="1"/>
  <c r="BC172" i="1" l="1"/>
  <c r="BC171" i="1"/>
  <c r="BC164" i="1"/>
  <c r="BC163" i="1"/>
  <c r="BC162" i="1"/>
  <c r="BC161" i="1"/>
  <c r="BC156" i="1"/>
  <c r="BC155" i="1"/>
  <c r="BC154" i="1"/>
  <c r="BC153" i="1"/>
  <c r="BC152" i="1"/>
  <c r="BC151" i="1"/>
  <c r="BC150" i="1"/>
  <c r="BC149" i="1"/>
  <c r="BC148" i="1"/>
  <c r="BC147" i="1"/>
  <c r="BC146" i="1"/>
  <c r="BC145" i="1"/>
  <c r="BC144" i="1"/>
  <c r="BC143" i="1"/>
  <c r="BC142" i="1"/>
  <c r="BC141" i="1"/>
  <c r="BC140" i="1"/>
  <c r="BC139" i="1"/>
  <c r="BC138" i="1"/>
  <c r="BC137" i="1"/>
  <c r="BC136" i="1" l="1"/>
  <c r="BC135" i="1"/>
  <c r="BC70" i="1"/>
  <c r="BC69" i="1"/>
  <c r="BC68" i="1"/>
  <c r="BC67" i="1"/>
  <c r="BC66" i="1"/>
  <c r="BC65" i="1"/>
  <c r="BC64" i="1"/>
  <c r="BC63" i="1"/>
  <c r="BC62" i="1"/>
  <c r="BC61" i="1"/>
  <c r="BC60" i="1"/>
  <c r="BC59" i="1"/>
  <c r="BC58" i="1"/>
  <c r="BC57" i="1"/>
  <c r="BC56" i="1"/>
  <c r="BC55" i="1"/>
  <c r="BC54" i="1"/>
  <c r="BC53" i="1"/>
  <c r="BC127" i="1"/>
  <c r="BC126" i="1"/>
  <c r="BC125" i="1"/>
  <c r="BC124" i="1"/>
  <c r="BC123" i="1"/>
  <c r="BC122" i="1"/>
  <c r="BC121" i="1"/>
  <c r="BC120" i="1"/>
  <c r="BC119" i="1"/>
  <c r="BC102" i="1" l="1"/>
  <c r="BC101" i="1"/>
  <c r="BC100" i="1"/>
  <c r="BC99" i="1"/>
  <c r="BC98" i="1"/>
  <c r="BC97" i="1"/>
  <c r="BC96" i="1"/>
  <c r="BC95" i="1"/>
  <c r="BC94" i="1"/>
  <c r="BC93" i="1"/>
  <c r="BC92" i="1"/>
  <c r="BC91" i="1"/>
  <c r="BC90" i="1"/>
  <c r="BC89" i="1"/>
  <c r="BC88" i="1"/>
  <c r="BC87" i="1"/>
  <c r="BC86" i="1"/>
  <c r="BC85" i="1"/>
  <c r="BC84" i="1"/>
  <c r="BC83" i="1"/>
  <c r="BC25" i="1"/>
  <c r="BC24" i="1"/>
  <c r="BC23" i="1"/>
  <c r="BC22" i="1"/>
  <c r="BC21" i="1"/>
  <c r="BC20" i="1"/>
  <c r="BC19" i="1"/>
  <c r="BC18" i="1"/>
  <c r="BC17" i="1"/>
  <c r="BC16" i="1"/>
  <c r="BC15" i="1"/>
  <c r="BC14" i="1"/>
  <c r="BC13" i="1"/>
  <c r="AF175" i="1" l="1"/>
  <c r="BC174" i="1" l="1"/>
  <c r="BC173" i="1"/>
  <c r="BC170" i="1"/>
  <c r="BC169" i="1"/>
  <c r="BC168" i="1"/>
  <c r="BC167" i="1"/>
  <c r="BC166" i="1"/>
  <c r="BC165" i="1"/>
  <c r="BC160" i="1"/>
  <c r="BC159" i="1"/>
  <c r="BC158" i="1"/>
  <c r="BC157" i="1"/>
  <c r="BC134" i="1"/>
  <c r="BC133" i="1"/>
  <c r="BC132" i="1"/>
  <c r="BC131" i="1"/>
  <c r="BC130" i="1"/>
  <c r="BC129" i="1"/>
  <c r="BC128" i="1"/>
  <c r="BC118" i="1"/>
  <c r="BC117" i="1"/>
  <c r="BC116" i="1"/>
  <c r="BC115" i="1"/>
  <c r="BC114" i="1"/>
  <c r="BC113" i="1"/>
  <c r="BC112" i="1"/>
  <c r="BC111" i="1"/>
  <c r="BC110" i="1"/>
  <c r="BC109" i="1"/>
  <c r="BC108" i="1"/>
  <c r="BC107" i="1"/>
  <c r="BC106" i="1"/>
  <c r="BC105" i="1"/>
  <c r="BC104" i="1"/>
  <c r="BC103" i="1"/>
  <c r="BC82" i="1"/>
  <c r="BC81" i="1"/>
  <c r="BC80" i="1"/>
  <c r="BC79" i="1"/>
  <c r="BC78" i="1"/>
  <c r="BC77" i="1"/>
  <c r="BC76" i="1"/>
  <c r="BC75" i="1"/>
  <c r="BC74" i="1"/>
  <c r="BC73" i="1"/>
  <c r="BC72" i="1"/>
  <c r="BC71" i="1"/>
  <c r="BC52" i="1"/>
  <c r="BC51" i="1"/>
  <c r="BC50" i="1"/>
  <c r="BC49" i="1"/>
  <c r="BC48" i="1"/>
  <c r="BC47" i="1"/>
  <c r="BC46" i="1"/>
  <c r="BC45" i="1"/>
  <c r="BC44" i="1"/>
  <c r="BC43" i="1"/>
  <c r="BC42" i="1"/>
  <c r="BC41" i="1"/>
  <c r="BC40" i="1"/>
  <c r="BC39" i="1"/>
  <c r="BC38" i="1"/>
  <c r="BC37" i="1"/>
  <c r="BC36" i="1"/>
  <c r="BC35" i="1"/>
  <c r="BC34" i="1"/>
  <c r="BC33" i="1"/>
  <c r="BC32" i="1"/>
  <c r="BC31" i="1"/>
  <c r="BC30" i="1"/>
  <c r="BC29" i="1"/>
  <c r="BC28" i="1"/>
  <c r="BC27" i="1"/>
  <c r="BC26" i="1"/>
  <c r="BC12" i="1"/>
  <c r="BC11" i="1"/>
  <c r="BC10" i="1"/>
  <c r="BC9" i="1"/>
  <c r="BC8" i="1"/>
  <c r="BC7" i="1"/>
  <c r="BC6" i="1"/>
  <c r="BC5" i="1"/>
  <c r="AT135" i="1" l="1"/>
  <c r="BG151" i="1" l="1"/>
  <c r="BG173" i="1" l="1"/>
  <c r="BG171" i="1"/>
  <c r="BG169" i="1"/>
  <c r="BG167" i="1"/>
  <c r="BG165" i="1"/>
  <c r="BG163" i="1"/>
  <c r="BG161" i="1"/>
  <c r="BG159" i="1"/>
  <c r="BG157" i="1"/>
  <c r="BG155" i="1"/>
  <c r="BG153" i="1"/>
  <c r="BG149" i="1"/>
  <c r="BG147" i="1"/>
  <c r="BG145" i="1"/>
  <c r="BG143" i="1"/>
  <c r="BG141" i="1"/>
  <c r="BG139" i="1"/>
  <c r="BG137" i="1"/>
  <c r="BG135" i="1"/>
  <c r="BG133" i="1"/>
  <c r="BG131" i="1"/>
  <c r="BG129" i="1"/>
  <c r="BG127" i="1"/>
  <c r="BG125" i="1"/>
  <c r="BG123" i="1"/>
  <c r="BG121" i="1"/>
  <c r="BG119" i="1"/>
  <c r="BG117" i="1"/>
  <c r="BG115" i="1"/>
  <c r="BG113" i="1"/>
  <c r="BG111" i="1"/>
  <c r="BG109" i="1"/>
  <c r="BG107" i="1"/>
  <c r="BG105" i="1"/>
  <c r="BG103" i="1"/>
  <c r="BG101" i="1"/>
  <c r="BG99" i="1"/>
  <c r="BG97" i="1"/>
  <c r="BG95" i="1"/>
  <c r="BG93" i="1"/>
  <c r="BG91" i="1"/>
  <c r="BG89" i="1"/>
  <c r="BG87" i="1"/>
  <c r="BG85" i="1"/>
  <c r="BG83" i="1"/>
  <c r="BG81" i="1"/>
  <c r="BG79" i="1"/>
  <c r="BG77" i="1"/>
  <c r="BG75" i="1"/>
  <c r="BG73" i="1"/>
  <c r="BG71" i="1"/>
  <c r="BG69" i="1"/>
  <c r="BG67" i="1"/>
  <c r="BG65" i="1"/>
  <c r="BG63" i="1"/>
  <c r="BG61" i="1"/>
  <c r="BG59" i="1"/>
  <c r="BG57" i="1"/>
  <c r="BG55" i="1"/>
  <c r="BG53" i="1"/>
  <c r="BG51" i="1"/>
  <c r="BG49" i="1"/>
  <c r="BG47" i="1"/>
  <c r="BG45" i="1"/>
  <c r="BG43" i="1"/>
  <c r="BG41" i="1"/>
  <c r="BG39" i="1"/>
  <c r="BG37" i="1"/>
  <c r="BG33" i="1"/>
  <c r="BG31" i="1"/>
  <c r="BG29" i="1"/>
  <c r="BG27" i="1"/>
  <c r="BG25" i="1"/>
  <c r="BG23" i="1"/>
  <c r="BG21" i="1"/>
  <c r="BG19" i="1"/>
  <c r="BG17" i="1"/>
  <c r="BG15" i="1"/>
  <c r="BG13" i="1"/>
  <c r="BG11" i="1"/>
  <c r="BG9" i="1"/>
  <c r="BG7" i="1"/>
  <c r="BG5" i="1"/>
  <c r="AL171" i="1" l="1"/>
  <c r="AL163" i="1"/>
  <c r="AL161" i="1"/>
  <c r="AL155" i="1"/>
  <c r="AL153" i="1"/>
  <c r="AL147" i="1"/>
  <c r="AL143" i="1"/>
  <c r="AL141" i="1"/>
  <c r="AL139" i="1"/>
  <c r="AL135" i="1"/>
  <c r="AL125" i="1"/>
  <c r="AL121" i="1"/>
  <c r="AL119" i="1"/>
  <c r="AL99" i="1"/>
  <c r="AL97" i="1"/>
  <c r="AL93" i="1"/>
  <c r="AL91" i="1"/>
  <c r="AL87" i="1"/>
  <c r="AL85" i="1"/>
  <c r="AL83" i="1"/>
  <c r="AL69" i="1"/>
  <c r="AL61" i="1"/>
  <c r="AL59" i="1"/>
  <c r="AL57" i="1"/>
  <c r="AL55" i="1"/>
  <c r="AL53" i="1"/>
  <c r="AL43" i="1"/>
  <c r="AL19" i="1"/>
  <c r="BG35" i="1" l="1"/>
  <c r="BG177" i="1" s="1"/>
  <c r="E178" i="1" l="1"/>
  <c r="E177" i="1"/>
  <c r="E175" i="1"/>
  <c r="AO175" i="1" l="1"/>
  <c r="AY178" i="1"/>
  <c r="AX178" i="1"/>
  <c r="AY177" i="1"/>
  <c r="AX177" i="1"/>
  <c r="AO178" i="1"/>
  <c r="AO177" i="1"/>
  <c r="AF178" i="1"/>
  <c r="AF177" i="1"/>
  <c r="AA178" i="1"/>
  <c r="AA177" i="1"/>
  <c r="AT72" i="1" l="1"/>
  <c r="AT71" i="1"/>
  <c r="AT174" i="1"/>
  <c r="AZ71" i="1" l="1"/>
  <c r="BH178" i="1" l="1"/>
  <c r="BG175" i="1" l="1"/>
  <c r="BF175" i="1"/>
  <c r="BH177" i="1" l="1"/>
  <c r="BH175" i="1"/>
  <c r="N178" i="1" l="1"/>
  <c r="N177" i="1"/>
  <c r="N175" i="1"/>
  <c r="AT101" i="1"/>
  <c r="AT70" i="1" l="1"/>
  <c r="P174" i="1" l="1"/>
  <c r="P173" i="1"/>
  <c r="P172" i="1"/>
  <c r="P171" i="1"/>
  <c r="P170" i="1"/>
  <c r="P169" i="1"/>
  <c r="P168" i="1"/>
  <c r="P167" i="1"/>
  <c r="P166" i="1"/>
  <c r="P165" i="1"/>
  <c r="P164" i="1"/>
  <c r="P163" i="1"/>
  <c r="V163" i="1" s="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2" i="1"/>
  <c r="P71" i="1"/>
  <c r="P70" i="1"/>
  <c r="P69" i="1"/>
  <c r="P68" i="1"/>
  <c r="P67" i="1"/>
  <c r="P66" i="1"/>
  <c r="P65" i="1"/>
  <c r="P64" i="1"/>
  <c r="P63" i="1"/>
  <c r="P62" i="1"/>
  <c r="P61" i="1"/>
  <c r="P60" i="1"/>
  <c r="P59" i="1"/>
  <c r="P58" i="1"/>
  <c r="P57" i="1"/>
  <c r="P56" i="1"/>
  <c r="P55" i="1"/>
  <c r="P54" i="1"/>
  <c r="P53" i="1"/>
  <c r="P52" i="1"/>
  <c r="P51" i="1"/>
  <c r="P50" i="1"/>
  <c r="P49" i="1"/>
  <c r="V49" i="1" s="1"/>
  <c r="P48" i="1"/>
  <c r="P47" i="1"/>
  <c r="P46" i="1"/>
  <c r="P45" i="1"/>
  <c r="P44" i="1"/>
  <c r="P43" i="1"/>
  <c r="P42" i="1"/>
  <c r="P41" i="1"/>
  <c r="P40" i="1"/>
  <c r="V40" i="1" s="1"/>
  <c r="P39" i="1"/>
  <c r="P38" i="1"/>
  <c r="P37"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AU120" i="1"/>
  <c r="AU119" i="1"/>
  <c r="AT173" i="1"/>
  <c r="AT172" i="1"/>
  <c r="AT171" i="1"/>
  <c r="AT170" i="1"/>
  <c r="AT169" i="1"/>
  <c r="AT168" i="1"/>
  <c r="AT167" i="1"/>
  <c r="AT166" i="1"/>
  <c r="AT165" i="1"/>
  <c r="AT164" i="1"/>
  <c r="AT163" i="1"/>
  <c r="AT162" i="1"/>
  <c r="AT161" i="1"/>
  <c r="AT160" i="1"/>
  <c r="AT159" i="1"/>
  <c r="AT158" i="1"/>
  <c r="AT157" i="1"/>
  <c r="AT156" i="1"/>
  <c r="AT155" i="1"/>
  <c r="AT154" i="1"/>
  <c r="AT153" i="1"/>
  <c r="AT152" i="1"/>
  <c r="AT151" i="1"/>
  <c r="AT150" i="1"/>
  <c r="AT149" i="1"/>
  <c r="AT148" i="1"/>
  <c r="AT147" i="1"/>
  <c r="AT146" i="1"/>
  <c r="AT145" i="1"/>
  <c r="AT144" i="1"/>
  <c r="AT143" i="1"/>
  <c r="AT142" i="1"/>
  <c r="AT141" i="1"/>
  <c r="AT140" i="1"/>
  <c r="AT139" i="1"/>
  <c r="AT138" i="1"/>
  <c r="AT137" i="1"/>
  <c r="AT136" i="1"/>
  <c r="AT134" i="1"/>
  <c r="AT133" i="1"/>
  <c r="AT132" i="1"/>
  <c r="AT131" i="1"/>
  <c r="AT130" i="1"/>
  <c r="AT129" i="1"/>
  <c r="AT128" i="1"/>
  <c r="AT127" i="1"/>
  <c r="AT126" i="1"/>
  <c r="AT125" i="1"/>
  <c r="AT124" i="1"/>
  <c r="AT123" i="1"/>
  <c r="AT122" i="1"/>
  <c r="AT121" i="1"/>
  <c r="AT120" i="1"/>
  <c r="AT119" i="1"/>
  <c r="AT118" i="1"/>
  <c r="AT117" i="1"/>
  <c r="AT116" i="1"/>
  <c r="AT115" i="1"/>
  <c r="AT114" i="1"/>
  <c r="AT113" i="1"/>
  <c r="AT112" i="1"/>
  <c r="AT111" i="1"/>
  <c r="AT110" i="1"/>
  <c r="AT109" i="1"/>
  <c r="AT108" i="1"/>
  <c r="AT107" i="1"/>
  <c r="AT106" i="1"/>
  <c r="AT105" i="1"/>
  <c r="AT104" i="1"/>
  <c r="AT103" i="1"/>
  <c r="AT102" i="1"/>
  <c r="AZ101" i="1" s="1"/>
  <c r="AT100" i="1"/>
  <c r="AT99" i="1"/>
  <c r="AT98" i="1"/>
  <c r="AT97" i="1"/>
  <c r="AT96" i="1"/>
  <c r="AT95" i="1"/>
  <c r="AT94" i="1"/>
  <c r="AT93" i="1"/>
  <c r="AT92" i="1"/>
  <c r="AT91" i="1"/>
  <c r="AT90" i="1"/>
  <c r="AT89" i="1"/>
  <c r="AT88" i="1"/>
  <c r="AT87" i="1"/>
  <c r="AT86" i="1"/>
  <c r="AT85" i="1"/>
  <c r="AT84" i="1"/>
  <c r="AT83" i="1"/>
  <c r="AT82" i="1"/>
  <c r="AT81" i="1"/>
  <c r="AT80" i="1"/>
  <c r="AT79" i="1"/>
  <c r="AT78" i="1"/>
  <c r="AT77" i="1"/>
  <c r="AT76" i="1"/>
  <c r="AT75" i="1"/>
  <c r="AT74" i="1"/>
  <c r="AT73" i="1"/>
  <c r="AT69" i="1"/>
  <c r="AZ69" i="1" s="1"/>
  <c r="AT68" i="1"/>
  <c r="AT67" i="1"/>
  <c r="AT66" i="1"/>
  <c r="AT65" i="1"/>
  <c r="AT64" i="1"/>
  <c r="AT63" i="1"/>
  <c r="AT62" i="1"/>
  <c r="AT61" i="1"/>
  <c r="AT60" i="1"/>
  <c r="AT59" i="1"/>
  <c r="AT58" i="1"/>
  <c r="AT57" i="1"/>
  <c r="AT56" i="1"/>
  <c r="AT55" i="1"/>
  <c r="AT54" i="1"/>
  <c r="AT53" i="1"/>
  <c r="AT52" i="1"/>
  <c r="AT51" i="1"/>
  <c r="AT50" i="1"/>
  <c r="AT49" i="1"/>
  <c r="AT48" i="1"/>
  <c r="AT47" i="1"/>
  <c r="AT46" i="1"/>
  <c r="AT45" i="1"/>
  <c r="AT44" i="1"/>
  <c r="AT43" i="1"/>
  <c r="AT42" i="1"/>
  <c r="AT41" i="1"/>
  <c r="AT40" i="1"/>
  <c r="AT39" i="1"/>
  <c r="AT38" i="1"/>
  <c r="AT37" i="1"/>
  <c r="AT36" i="1"/>
  <c r="AT35" i="1"/>
  <c r="AT34" i="1"/>
  <c r="AT33" i="1"/>
  <c r="AT32" i="1"/>
  <c r="AT31" i="1"/>
  <c r="AT30" i="1"/>
  <c r="AT29" i="1"/>
  <c r="AT28" i="1"/>
  <c r="AT27" i="1"/>
  <c r="AT26" i="1"/>
  <c r="AT25" i="1"/>
  <c r="AT24" i="1"/>
  <c r="AT23" i="1"/>
  <c r="AT22" i="1"/>
  <c r="AT21" i="1"/>
  <c r="AT20" i="1"/>
  <c r="AT19" i="1"/>
  <c r="AT18" i="1"/>
  <c r="AT17" i="1"/>
  <c r="AT16" i="1"/>
  <c r="AT15" i="1"/>
  <c r="AT14" i="1"/>
  <c r="AT13" i="1"/>
  <c r="AT12" i="1"/>
  <c r="AT11" i="1"/>
  <c r="AT10" i="1"/>
  <c r="AT9" i="1"/>
  <c r="AT8" i="1"/>
  <c r="AT7" i="1"/>
  <c r="AT6" i="1"/>
  <c r="AZ7" i="1" l="1"/>
  <c r="AZ133" i="1"/>
  <c r="BA133" i="1" s="1"/>
  <c r="BA134" i="1" s="1"/>
  <c r="BA7" i="1"/>
  <c r="BA8" i="1" s="1"/>
  <c r="AZ9" i="1"/>
  <c r="BA9" i="1" s="1"/>
  <c r="BA10" i="1" s="1"/>
  <c r="AZ11" i="1"/>
  <c r="BA11" i="1" s="1"/>
  <c r="BA12" i="1" s="1"/>
  <c r="AZ13" i="1"/>
  <c r="BA13" i="1" s="1"/>
  <c r="BA14" i="1" s="1"/>
  <c r="AZ15" i="1"/>
  <c r="BA15" i="1" s="1"/>
  <c r="BA16" i="1" s="1"/>
  <c r="AZ17" i="1"/>
  <c r="BA17" i="1" s="1"/>
  <c r="BA18" i="1" s="1"/>
  <c r="AZ19" i="1"/>
  <c r="BA19" i="1" s="1"/>
  <c r="BA20" i="1" s="1"/>
  <c r="AZ21" i="1"/>
  <c r="BA21" i="1" s="1"/>
  <c r="BA22" i="1" s="1"/>
  <c r="AZ23" i="1"/>
  <c r="BA23" i="1" s="1"/>
  <c r="BA24" i="1" s="1"/>
  <c r="AZ25" i="1"/>
  <c r="BA25" i="1" s="1"/>
  <c r="BA26" i="1" s="1"/>
  <c r="AZ27" i="1"/>
  <c r="BA27" i="1" s="1"/>
  <c r="BA28" i="1" s="1"/>
  <c r="AZ29" i="1"/>
  <c r="BA29" i="1" s="1"/>
  <c r="BA30" i="1" s="1"/>
  <c r="AZ31" i="1"/>
  <c r="BA31" i="1" s="1"/>
  <c r="BA32" i="1" s="1"/>
  <c r="AZ33" i="1"/>
  <c r="BA33" i="1" s="1"/>
  <c r="BA34" i="1" s="1"/>
  <c r="AZ35" i="1"/>
  <c r="BA35" i="1" s="1"/>
  <c r="BA36" i="1" s="1"/>
  <c r="AZ37" i="1"/>
  <c r="BA37" i="1" s="1"/>
  <c r="BA38" i="1" s="1"/>
  <c r="AZ39" i="1"/>
  <c r="BA39" i="1" s="1"/>
  <c r="BA40" i="1" s="1"/>
  <c r="AZ41" i="1"/>
  <c r="BA41" i="1" s="1"/>
  <c r="BA42" i="1" s="1"/>
  <c r="AZ43" i="1"/>
  <c r="BA43" i="1" s="1"/>
  <c r="BA44" i="1" s="1"/>
  <c r="AZ45" i="1"/>
  <c r="BA45" i="1" s="1"/>
  <c r="BA46" i="1" s="1"/>
  <c r="AZ47" i="1"/>
  <c r="BA47" i="1" s="1"/>
  <c r="BA48" i="1" s="1"/>
  <c r="AZ49" i="1"/>
  <c r="BA49" i="1" s="1"/>
  <c r="BA50" i="1" s="1"/>
  <c r="AZ51" i="1"/>
  <c r="BA51" i="1" s="1"/>
  <c r="BA52" i="1" s="1"/>
  <c r="AZ53" i="1"/>
  <c r="BA53" i="1" s="1"/>
  <c r="BA54" i="1" s="1"/>
  <c r="AZ55" i="1"/>
  <c r="BA55" i="1" s="1"/>
  <c r="BA56" i="1" s="1"/>
  <c r="AZ57" i="1"/>
  <c r="BA57" i="1" s="1"/>
  <c r="BA58" i="1" s="1"/>
  <c r="AZ59" i="1"/>
  <c r="BA59" i="1" s="1"/>
  <c r="BA60" i="1" s="1"/>
  <c r="AZ61" i="1"/>
  <c r="BA61" i="1" s="1"/>
  <c r="BA62" i="1" s="1"/>
  <c r="AZ63" i="1"/>
  <c r="BA63" i="1" s="1"/>
  <c r="BA64" i="1" s="1"/>
  <c r="AZ65" i="1"/>
  <c r="BA65" i="1" s="1"/>
  <c r="BA66" i="1" s="1"/>
  <c r="AZ67" i="1"/>
  <c r="BA67" i="1" s="1"/>
  <c r="BA68" i="1" s="1"/>
  <c r="AZ103" i="1"/>
  <c r="BA103" i="1" s="1"/>
  <c r="BA104" i="1" s="1"/>
  <c r="AZ105" i="1"/>
  <c r="BA105" i="1" s="1"/>
  <c r="BA106" i="1" s="1"/>
  <c r="AZ107" i="1"/>
  <c r="BA107" i="1" s="1"/>
  <c r="BA108" i="1" s="1"/>
  <c r="AZ109" i="1"/>
  <c r="BA109" i="1" s="1"/>
  <c r="BA110" i="1" s="1"/>
  <c r="AZ111" i="1"/>
  <c r="BA111" i="1" s="1"/>
  <c r="BA112" i="1" s="1"/>
  <c r="AZ113" i="1"/>
  <c r="BA113" i="1" s="1"/>
  <c r="BA114" i="1" s="1"/>
  <c r="AZ115" i="1"/>
  <c r="BA115" i="1" s="1"/>
  <c r="BA116" i="1" s="1"/>
  <c r="AZ117" i="1"/>
  <c r="BA117" i="1" s="1"/>
  <c r="BA118" i="1" s="1"/>
  <c r="AZ119" i="1"/>
  <c r="BA119" i="1" s="1"/>
  <c r="BA120" i="1" s="1"/>
  <c r="AZ121" i="1"/>
  <c r="BA121" i="1" s="1"/>
  <c r="BA122" i="1" s="1"/>
  <c r="AZ123" i="1"/>
  <c r="BA123" i="1" s="1"/>
  <c r="BA124" i="1" s="1"/>
  <c r="AZ125" i="1"/>
  <c r="BA125" i="1" s="1"/>
  <c r="BA126" i="1" s="1"/>
  <c r="AZ127" i="1"/>
  <c r="BA127" i="1" s="1"/>
  <c r="BA128" i="1" s="1"/>
  <c r="AZ129" i="1"/>
  <c r="BA129" i="1" s="1"/>
  <c r="BA130" i="1" s="1"/>
  <c r="AZ131" i="1"/>
  <c r="BA131" i="1" s="1"/>
  <c r="BA132" i="1" s="1"/>
  <c r="AZ135" i="1"/>
  <c r="BA135" i="1" s="1"/>
  <c r="BA136" i="1" s="1"/>
  <c r="AZ137" i="1"/>
  <c r="BA137" i="1" s="1"/>
  <c r="BA138" i="1" s="1"/>
  <c r="AZ139" i="1"/>
  <c r="BA139" i="1" s="1"/>
  <c r="BA140" i="1" s="1"/>
  <c r="AZ141" i="1"/>
  <c r="BA141" i="1" s="1"/>
  <c r="BA142" i="1" s="1"/>
  <c r="AZ143" i="1"/>
  <c r="BA143" i="1" s="1"/>
  <c r="BA144" i="1" s="1"/>
  <c r="AZ145" i="1"/>
  <c r="BA145" i="1" s="1"/>
  <c r="BA146" i="1" s="1"/>
  <c r="AZ147" i="1"/>
  <c r="BA147" i="1" s="1"/>
  <c r="BA148" i="1" s="1"/>
  <c r="AZ149" i="1"/>
  <c r="BA149" i="1" s="1"/>
  <c r="BA150" i="1" s="1"/>
  <c r="AZ151" i="1"/>
  <c r="BA151" i="1" s="1"/>
  <c r="BA152" i="1" s="1"/>
  <c r="AZ153" i="1"/>
  <c r="BA153" i="1" s="1"/>
  <c r="BA154" i="1" s="1"/>
  <c r="AZ155" i="1"/>
  <c r="BA155" i="1" s="1"/>
  <c r="BA156" i="1" s="1"/>
  <c r="AZ157" i="1"/>
  <c r="BA157" i="1" s="1"/>
  <c r="BA158" i="1" s="1"/>
  <c r="AZ159" i="1"/>
  <c r="BA159" i="1" s="1"/>
  <c r="BA160" i="1" s="1"/>
  <c r="AZ161" i="1"/>
  <c r="BA161" i="1" s="1"/>
  <c r="BA162" i="1" s="1"/>
  <c r="AZ163" i="1"/>
  <c r="BA163" i="1" s="1"/>
  <c r="BA164" i="1" s="1"/>
  <c r="AZ165" i="1"/>
  <c r="BA165" i="1" s="1"/>
  <c r="BA166" i="1" s="1"/>
  <c r="AZ167" i="1"/>
  <c r="BA167" i="1" s="1"/>
  <c r="BA168" i="1" s="1"/>
  <c r="AZ169" i="1"/>
  <c r="BA169" i="1" s="1"/>
  <c r="BA170" i="1" s="1"/>
  <c r="AZ171" i="1"/>
  <c r="BA171" i="1" s="1"/>
  <c r="BA172" i="1" s="1"/>
  <c r="AZ173" i="1"/>
  <c r="BA173" i="1" s="1"/>
  <c r="BA174" i="1" s="1"/>
  <c r="AZ73" i="1"/>
  <c r="AZ75" i="1"/>
  <c r="BA75" i="1" s="1"/>
  <c r="BA76" i="1" s="1"/>
  <c r="AZ77" i="1"/>
  <c r="BA77" i="1" s="1"/>
  <c r="BA78" i="1" s="1"/>
  <c r="AZ79" i="1"/>
  <c r="BA79" i="1" s="1"/>
  <c r="BA80" i="1" s="1"/>
  <c r="AZ81" i="1"/>
  <c r="AZ83" i="1"/>
  <c r="BA83" i="1" s="1"/>
  <c r="BA84" i="1" s="1"/>
  <c r="AZ85" i="1"/>
  <c r="BA85" i="1" s="1"/>
  <c r="BA86" i="1" s="1"/>
  <c r="AZ87" i="1"/>
  <c r="BA87" i="1" s="1"/>
  <c r="BA88" i="1" s="1"/>
  <c r="AZ89" i="1"/>
  <c r="BA89" i="1" s="1"/>
  <c r="BA90" i="1" s="1"/>
  <c r="AZ91" i="1"/>
  <c r="BA91" i="1" s="1"/>
  <c r="BA92" i="1" s="1"/>
  <c r="AZ93" i="1"/>
  <c r="BA93" i="1" s="1"/>
  <c r="BA94" i="1" s="1"/>
  <c r="AZ95" i="1"/>
  <c r="BA95" i="1" s="1"/>
  <c r="BA96" i="1" s="1"/>
  <c r="AZ97" i="1"/>
  <c r="BA97" i="1" s="1"/>
  <c r="BA98" i="1" s="1"/>
  <c r="AZ99" i="1"/>
  <c r="BA99" i="1" s="1"/>
  <c r="BA100" i="1" s="1"/>
  <c r="AT178" i="1"/>
  <c r="V5" i="1"/>
  <c r="BA101" i="1"/>
  <c r="BA102" i="1" s="1"/>
  <c r="BA69" i="1"/>
  <c r="BA70" i="1" s="1"/>
  <c r="BA71" i="1"/>
  <c r="BA72" i="1" s="1"/>
  <c r="BA81" i="1"/>
  <c r="BA82" i="1" s="1"/>
  <c r="AE5" i="1"/>
  <c r="AH5" i="1" s="1"/>
  <c r="AD173" i="1" l="1"/>
  <c r="AE173" i="1"/>
  <c r="AH173" i="1" s="1"/>
  <c r="AD171" i="1"/>
  <c r="AE171" i="1"/>
  <c r="AH171" i="1" s="1"/>
  <c r="AD169" i="1"/>
  <c r="AE169" i="1"/>
  <c r="AH169" i="1" s="1"/>
  <c r="AD167" i="1"/>
  <c r="AE167" i="1"/>
  <c r="AH167" i="1" s="1"/>
  <c r="AD165" i="1"/>
  <c r="AE165" i="1"/>
  <c r="AH165" i="1" s="1"/>
  <c r="AD163" i="1"/>
  <c r="AE163" i="1"/>
  <c r="AH163" i="1" s="1"/>
  <c r="AD161" i="1"/>
  <c r="AE161" i="1"/>
  <c r="AH161" i="1" s="1"/>
  <c r="AD159" i="1"/>
  <c r="AE159" i="1"/>
  <c r="AH159" i="1" s="1"/>
  <c r="AE157" i="1"/>
  <c r="AH157" i="1" s="1"/>
  <c r="AD157" i="1"/>
  <c r="AC157" i="1" s="1"/>
  <c r="AD155" i="1"/>
  <c r="AE155" i="1"/>
  <c r="AH155" i="1" s="1"/>
  <c r="AD153" i="1"/>
  <c r="AE153" i="1"/>
  <c r="AH153" i="1" s="1"/>
  <c r="AD151" i="1"/>
  <c r="AE151" i="1"/>
  <c r="AH151" i="1" s="1"/>
  <c r="AD149" i="1"/>
  <c r="AE149" i="1"/>
  <c r="AH149" i="1" s="1"/>
  <c r="AD147" i="1"/>
  <c r="AE147" i="1"/>
  <c r="AH147" i="1" s="1"/>
  <c r="AE145" i="1"/>
  <c r="AH145" i="1" s="1"/>
  <c r="AD145" i="1"/>
  <c r="AC145" i="1" s="1"/>
  <c r="AE143" i="1"/>
  <c r="AH143" i="1" s="1"/>
  <c r="AD143" i="1"/>
  <c r="AC143" i="1" s="1"/>
  <c r="AD141" i="1"/>
  <c r="AE141" i="1"/>
  <c r="AH141" i="1" s="1"/>
  <c r="AD139" i="1"/>
  <c r="AE139" i="1"/>
  <c r="AH139" i="1" s="1"/>
  <c r="AD137" i="1"/>
  <c r="AE137" i="1"/>
  <c r="AH137" i="1" s="1"/>
  <c r="AD135" i="1"/>
  <c r="AE135" i="1"/>
  <c r="AH135" i="1" s="1"/>
  <c r="AD133" i="1"/>
  <c r="AE133" i="1"/>
  <c r="AH133" i="1" s="1"/>
  <c r="AD131" i="1"/>
  <c r="AE131" i="1"/>
  <c r="AH131" i="1" s="1"/>
  <c r="AD129" i="1"/>
  <c r="AE129" i="1"/>
  <c r="AH129" i="1" s="1"/>
  <c r="AD127" i="1"/>
  <c r="AE127" i="1"/>
  <c r="AH127" i="1" s="1"/>
  <c r="AE125" i="1"/>
  <c r="AH125" i="1" s="1"/>
  <c r="AD125" i="1"/>
  <c r="AC125" i="1" s="1"/>
  <c r="AD123" i="1"/>
  <c r="AE123" i="1"/>
  <c r="AH123" i="1" s="1"/>
  <c r="AD121" i="1"/>
  <c r="AE121" i="1"/>
  <c r="AH121" i="1" s="1"/>
  <c r="AD119" i="1"/>
  <c r="AE119" i="1"/>
  <c r="AH119" i="1" s="1"/>
  <c r="AE117" i="1"/>
  <c r="AH117" i="1" s="1"/>
  <c r="AD117" i="1"/>
  <c r="AC117" i="1" s="1"/>
  <c r="AD115" i="1"/>
  <c r="AE115" i="1"/>
  <c r="AH115" i="1" s="1"/>
  <c r="AD113" i="1"/>
  <c r="AE113" i="1"/>
  <c r="AH113" i="1" s="1"/>
  <c r="AD111" i="1"/>
  <c r="AE111" i="1"/>
  <c r="AH111" i="1" s="1"/>
  <c r="AE109" i="1"/>
  <c r="AH109" i="1" s="1"/>
  <c r="AD109" i="1"/>
  <c r="AC109" i="1" s="1"/>
  <c r="AE107" i="1"/>
  <c r="AH107" i="1" s="1"/>
  <c r="AD107" i="1"/>
  <c r="AC107" i="1" s="1"/>
  <c r="AE105" i="1"/>
  <c r="AH105" i="1" s="1"/>
  <c r="AD105" i="1"/>
  <c r="AC105" i="1" s="1"/>
  <c r="AD103" i="1"/>
  <c r="AD101" i="1"/>
  <c r="AE101" i="1"/>
  <c r="AH101" i="1" s="1"/>
  <c r="AD99" i="1"/>
  <c r="AE99" i="1"/>
  <c r="AH99" i="1" s="1"/>
  <c r="AE97" i="1"/>
  <c r="AH97" i="1" s="1"/>
  <c r="AD97" i="1"/>
  <c r="AC97" i="1" s="1"/>
  <c r="AE95" i="1"/>
  <c r="AH95" i="1" s="1"/>
  <c r="AD95" i="1"/>
  <c r="AC95" i="1" s="1"/>
  <c r="AD93" i="1"/>
  <c r="AE93" i="1"/>
  <c r="AH93" i="1" s="1"/>
  <c r="AD91" i="1"/>
  <c r="AE91" i="1"/>
  <c r="AH91" i="1" s="1"/>
  <c r="AD89" i="1"/>
  <c r="AE89" i="1"/>
  <c r="AH89" i="1" s="1"/>
  <c r="AD87" i="1"/>
  <c r="AE87" i="1"/>
  <c r="AH87" i="1" s="1"/>
  <c r="AD85" i="1"/>
  <c r="AE85" i="1"/>
  <c r="AH85" i="1" s="1"/>
  <c r="AD83" i="1"/>
  <c r="AE83" i="1"/>
  <c r="AH83" i="1" s="1"/>
  <c r="AD81" i="1"/>
  <c r="AE81" i="1"/>
  <c r="AH81" i="1" s="1"/>
  <c r="AE79" i="1"/>
  <c r="AH79" i="1" s="1"/>
  <c r="AD79" i="1"/>
  <c r="AC79" i="1" s="1"/>
  <c r="AE77" i="1"/>
  <c r="AH77" i="1" s="1"/>
  <c r="AD77" i="1"/>
  <c r="AC77" i="1" s="1"/>
  <c r="AD75" i="1"/>
  <c r="AE75" i="1"/>
  <c r="AH75" i="1" s="1"/>
  <c r="AD71" i="1"/>
  <c r="AE71" i="1"/>
  <c r="AH71" i="1" s="1"/>
  <c r="AD69" i="1"/>
  <c r="AE69" i="1"/>
  <c r="AH69" i="1" s="1"/>
  <c r="AE67" i="1"/>
  <c r="AH67" i="1" s="1"/>
  <c r="AD67" i="1"/>
  <c r="AC67" i="1" s="1"/>
  <c r="AD65" i="1"/>
  <c r="AE65" i="1"/>
  <c r="AH65" i="1" s="1"/>
  <c r="AD63" i="1"/>
  <c r="AE63" i="1"/>
  <c r="AH63" i="1" s="1"/>
  <c r="AE61" i="1"/>
  <c r="AH61" i="1" s="1"/>
  <c r="AD61" i="1"/>
  <c r="AC61" i="1" s="1"/>
  <c r="AD59" i="1"/>
  <c r="AE59" i="1"/>
  <c r="AH59" i="1" s="1"/>
  <c r="AE57" i="1"/>
  <c r="AH57" i="1" s="1"/>
  <c r="AD57" i="1"/>
  <c r="AC57" i="1" s="1"/>
  <c r="AD55" i="1"/>
  <c r="AE55" i="1"/>
  <c r="AH55" i="1" s="1"/>
  <c r="AD53" i="1"/>
  <c r="AE53" i="1"/>
  <c r="AH53" i="1" s="1"/>
  <c r="AD51" i="1"/>
  <c r="AE51" i="1"/>
  <c r="AH51" i="1" s="1"/>
  <c r="AD49" i="1"/>
  <c r="AE49" i="1"/>
  <c r="AH49" i="1" s="1"/>
  <c r="AE47" i="1"/>
  <c r="AH47" i="1" s="1"/>
  <c r="AE45" i="1"/>
  <c r="AH45" i="1" s="1"/>
  <c r="AD43" i="1"/>
  <c r="AE43" i="1"/>
  <c r="AH43" i="1" s="1"/>
  <c r="AD41" i="1"/>
  <c r="AE41" i="1"/>
  <c r="AH41" i="1" s="1"/>
  <c r="AD39" i="1"/>
  <c r="AE39" i="1"/>
  <c r="AH39" i="1" s="1"/>
  <c r="AD37" i="1"/>
  <c r="AE37" i="1"/>
  <c r="AH37" i="1" s="1"/>
  <c r="AD33" i="1"/>
  <c r="AE33" i="1"/>
  <c r="AH33" i="1" s="1"/>
  <c r="AD31" i="1"/>
  <c r="AE31" i="1"/>
  <c r="AH31" i="1" s="1"/>
  <c r="AD29" i="1"/>
  <c r="AE29" i="1"/>
  <c r="AH29" i="1" s="1"/>
  <c r="AD27" i="1"/>
  <c r="AE27" i="1"/>
  <c r="AH27" i="1" s="1"/>
  <c r="AD25" i="1"/>
  <c r="AE25" i="1"/>
  <c r="AH25" i="1" s="1"/>
  <c r="AD23" i="1"/>
  <c r="AE23" i="1"/>
  <c r="AH23" i="1" s="1"/>
  <c r="AD21" i="1"/>
  <c r="AE21" i="1"/>
  <c r="AH21" i="1" s="1"/>
  <c r="AD19" i="1"/>
  <c r="AE19" i="1"/>
  <c r="AH19" i="1" s="1"/>
  <c r="AD17" i="1"/>
  <c r="AE17" i="1"/>
  <c r="AH17" i="1" s="1"/>
  <c r="AD15" i="1"/>
  <c r="AE15" i="1"/>
  <c r="AH15" i="1" s="1"/>
  <c r="AD13" i="1"/>
  <c r="AE13" i="1"/>
  <c r="AH13" i="1" s="1"/>
  <c r="AD11" i="1"/>
  <c r="AE11" i="1"/>
  <c r="AH11" i="1" s="1"/>
  <c r="AD9" i="1"/>
  <c r="AE9" i="1"/>
  <c r="AH9" i="1" s="1"/>
  <c r="AD7" i="1"/>
  <c r="AE7" i="1"/>
  <c r="AH7" i="1" s="1"/>
  <c r="AL11" i="1" l="1"/>
  <c r="AM11" i="1" s="1"/>
  <c r="AL15" i="1"/>
  <c r="AM15" i="1" s="1"/>
  <c r="AL17" i="1"/>
  <c r="AM17" i="1" s="1"/>
  <c r="AL47" i="1"/>
  <c r="AM47" i="1" s="1"/>
  <c r="AL49" i="1"/>
  <c r="AM49" i="1" s="1"/>
  <c r="AL73" i="1"/>
  <c r="AL77" i="1"/>
  <c r="AM77" i="1" s="1"/>
  <c r="AN77" i="1" s="1"/>
  <c r="AL79" i="1"/>
  <c r="AM79" i="1" s="1"/>
  <c r="AL81" i="1"/>
  <c r="AM81" i="1" s="1"/>
  <c r="AL127" i="1"/>
  <c r="AM127" i="1" s="1"/>
  <c r="AL133" i="1"/>
  <c r="AM133" i="1" s="1"/>
  <c r="AL145" i="1"/>
  <c r="AM145" i="1" s="1"/>
  <c r="AL129" i="1"/>
  <c r="AM129" i="1" s="1"/>
  <c r="AL173" i="1"/>
  <c r="AM173" i="1" s="1"/>
  <c r="AL131" i="1"/>
  <c r="AM131" i="1" s="1"/>
  <c r="AL75" i="1"/>
  <c r="AM75" i="1" s="1"/>
  <c r="AL71" i="1"/>
  <c r="AM71" i="1" s="1"/>
  <c r="AL51" i="1"/>
  <c r="AM51" i="1" s="1"/>
  <c r="AL45" i="1"/>
  <c r="AM45" i="1" s="1"/>
  <c r="AL13" i="1"/>
  <c r="AM13" i="1" s="1"/>
  <c r="AL9" i="1"/>
  <c r="AM9" i="1" s="1"/>
  <c r="AL7" i="1"/>
  <c r="AM7" i="1" s="1"/>
  <c r="AL21" i="1"/>
  <c r="AM21" i="1" s="1"/>
  <c r="AL23" i="1"/>
  <c r="AM23" i="1" s="1"/>
  <c r="AL25" i="1"/>
  <c r="AM25" i="1" s="1"/>
  <c r="AL27" i="1"/>
  <c r="AM27" i="1" s="1"/>
  <c r="AL29" i="1"/>
  <c r="AM29" i="1" s="1"/>
  <c r="AL31" i="1"/>
  <c r="AM31" i="1" s="1"/>
  <c r="AL33" i="1"/>
  <c r="AM33" i="1" s="1"/>
  <c r="AL37" i="1"/>
  <c r="AM37" i="1" s="1"/>
  <c r="AL39" i="1"/>
  <c r="AM39" i="1" s="1"/>
  <c r="AL41" i="1"/>
  <c r="AM41" i="1" s="1"/>
  <c r="AL63" i="1"/>
  <c r="AM63" i="1" s="1"/>
  <c r="AL65" i="1"/>
  <c r="AM65" i="1" s="1"/>
  <c r="AL67" i="1"/>
  <c r="AM67" i="1" s="1"/>
  <c r="AL89" i="1"/>
  <c r="AM89" i="1" s="1"/>
  <c r="AL95" i="1"/>
  <c r="AM95" i="1" s="1"/>
  <c r="AL101" i="1"/>
  <c r="AM101" i="1" s="1"/>
  <c r="AL105" i="1"/>
  <c r="AM105" i="1" s="1"/>
  <c r="AN105" i="1" s="1"/>
  <c r="AL107" i="1"/>
  <c r="AM107" i="1" s="1"/>
  <c r="AN107" i="1" s="1"/>
  <c r="AL109" i="1"/>
  <c r="AM109" i="1" s="1"/>
  <c r="AL111" i="1"/>
  <c r="AM111" i="1" s="1"/>
  <c r="AL113" i="1"/>
  <c r="AM113" i="1" s="1"/>
  <c r="AL115" i="1"/>
  <c r="AM115" i="1" s="1"/>
  <c r="AL117" i="1"/>
  <c r="AM117" i="1" s="1"/>
  <c r="AL123" i="1"/>
  <c r="AM123" i="1" s="1"/>
  <c r="AL137" i="1"/>
  <c r="AM137" i="1" s="1"/>
  <c r="AL149" i="1"/>
  <c r="AM149" i="1" s="1"/>
  <c r="AL151" i="1"/>
  <c r="AM151" i="1" s="1"/>
  <c r="AL157" i="1"/>
  <c r="AM157" i="1" s="1"/>
  <c r="AL159" i="1"/>
  <c r="AM159" i="1" s="1"/>
  <c r="AL165" i="1"/>
  <c r="AM165" i="1" s="1"/>
  <c r="AL167" i="1"/>
  <c r="AM167" i="1" s="1"/>
  <c r="AL169" i="1"/>
  <c r="AM169" i="1" s="1"/>
  <c r="AM83" i="1"/>
  <c r="AM85" i="1"/>
  <c r="AM87" i="1"/>
  <c r="AM91" i="1"/>
  <c r="AM93" i="1"/>
  <c r="AM97" i="1"/>
  <c r="AM99" i="1"/>
  <c r="AM119" i="1"/>
  <c r="AM121" i="1"/>
  <c r="AM125" i="1"/>
  <c r="AM135" i="1"/>
  <c r="AM139" i="1"/>
  <c r="AM141" i="1"/>
  <c r="AM143" i="1"/>
  <c r="AM147" i="1"/>
  <c r="AM153" i="1"/>
  <c r="AM155" i="1"/>
  <c r="AM161" i="1"/>
  <c r="AM163" i="1"/>
  <c r="AM171" i="1"/>
  <c r="AM19" i="1"/>
  <c r="AM43" i="1"/>
  <c r="AM53" i="1"/>
  <c r="AM55" i="1"/>
  <c r="AM57" i="1"/>
  <c r="AM59" i="1"/>
  <c r="AM61" i="1"/>
  <c r="AM69" i="1"/>
  <c r="AI9" i="1"/>
  <c r="AJ9" i="1" s="1"/>
  <c r="AI13" i="1"/>
  <c r="AJ13" i="1" s="1"/>
  <c r="AI21" i="1"/>
  <c r="AJ21" i="1" s="1"/>
  <c r="AI27" i="1"/>
  <c r="AJ27" i="1" s="1"/>
  <c r="AI33" i="1"/>
  <c r="AJ33" i="1" s="1"/>
  <c r="AI47" i="1"/>
  <c r="AJ47" i="1" s="1"/>
  <c r="AI53" i="1"/>
  <c r="AJ53" i="1" s="1"/>
  <c r="AI59" i="1"/>
  <c r="AJ59" i="1" s="1"/>
  <c r="AI57" i="1"/>
  <c r="AJ57" i="1" s="1"/>
  <c r="AI61" i="1"/>
  <c r="AJ61" i="1" s="1"/>
  <c r="AI67" i="1"/>
  <c r="AJ67" i="1" s="1"/>
  <c r="AI19" i="1"/>
  <c r="AJ19" i="1" s="1"/>
  <c r="AI37" i="1"/>
  <c r="AJ37" i="1" s="1"/>
  <c r="AI71" i="1"/>
  <c r="AJ71" i="1" s="1"/>
  <c r="AI7" i="1"/>
  <c r="AJ7" i="1" s="1"/>
  <c r="AI15" i="1"/>
  <c r="AJ15" i="1" s="1"/>
  <c r="AI23" i="1"/>
  <c r="AJ23" i="1" s="1"/>
  <c r="AI29" i="1"/>
  <c r="AJ29" i="1" s="1"/>
  <c r="AI31" i="1"/>
  <c r="AJ31" i="1" s="1"/>
  <c r="AI39" i="1"/>
  <c r="AJ39" i="1" s="1"/>
  <c r="AI43" i="1"/>
  <c r="AJ43" i="1" s="1"/>
  <c r="AI51" i="1"/>
  <c r="AJ51" i="1" s="1"/>
  <c r="AI65" i="1"/>
  <c r="AJ65" i="1" s="1"/>
  <c r="AI77" i="1"/>
  <c r="AJ77" i="1" s="1"/>
  <c r="AI79" i="1"/>
  <c r="AJ79" i="1" s="1"/>
  <c r="AI95" i="1"/>
  <c r="AJ95" i="1" s="1"/>
  <c r="AI97" i="1"/>
  <c r="AJ97" i="1" s="1"/>
  <c r="AI105" i="1"/>
  <c r="AJ105" i="1" s="1"/>
  <c r="AI107" i="1"/>
  <c r="AJ107" i="1" s="1"/>
  <c r="AI109" i="1"/>
  <c r="AJ109" i="1" s="1"/>
  <c r="AI117" i="1"/>
  <c r="AJ117" i="1" s="1"/>
  <c r="AI125" i="1"/>
  <c r="AJ125" i="1" s="1"/>
  <c r="AI143" i="1"/>
  <c r="AJ143" i="1" s="1"/>
  <c r="AI145" i="1"/>
  <c r="AJ145" i="1" s="1"/>
  <c r="AI157" i="1"/>
  <c r="AJ157" i="1" s="1"/>
  <c r="AI11" i="1"/>
  <c r="AJ11" i="1" s="1"/>
  <c r="AI17" i="1"/>
  <c r="AJ17" i="1" s="1"/>
  <c r="AI25" i="1"/>
  <c r="AJ25" i="1" s="1"/>
  <c r="AI41" i="1"/>
  <c r="AJ41" i="1" s="1"/>
  <c r="AI45" i="1"/>
  <c r="AJ45" i="1" s="1"/>
  <c r="AI49" i="1"/>
  <c r="AJ49" i="1" s="1"/>
  <c r="AI55" i="1"/>
  <c r="AJ55" i="1" s="1"/>
  <c r="AI63" i="1"/>
  <c r="AJ63" i="1" s="1"/>
  <c r="AI75" i="1"/>
  <c r="AJ75" i="1" s="1"/>
  <c r="AI81" i="1"/>
  <c r="AJ81" i="1" s="1"/>
  <c r="AI83" i="1"/>
  <c r="AJ83" i="1" s="1"/>
  <c r="AI85" i="1"/>
  <c r="AJ85" i="1" s="1"/>
  <c r="AI87" i="1"/>
  <c r="AJ87" i="1" s="1"/>
  <c r="AI89" i="1"/>
  <c r="AJ89" i="1" s="1"/>
  <c r="AI91" i="1"/>
  <c r="AJ91" i="1" s="1"/>
  <c r="AI99" i="1"/>
  <c r="AJ99" i="1" s="1"/>
  <c r="AI101" i="1"/>
  <c r="AJ101" i="1" s="1"/>
  <c r="AI111" i="1"/>
  <c r="AJ111" i="1" s="1"/>
  <c r="AI113" i="1"/>
  <c r="AJ113" i="1" s="1"/>
  <c r="AI115" i="1"/>
  <c r="AJ115" i="1" s="1"/>
  <c r="AI119" i="1"/>
  <c r="AJ119" i="1" s="1"/>
  <c r="AI121" i="1"/>
  <c r="AJ121" i="1" s="1"/>
  <c r="AI123" i="1"/>
  <c r="AJ123" i="1" s="1"/>
  <c r="AI127" i="1"/>
  <c r="AJ127" i="1" s="1"/>
  <c r="AI129" i="1"/>
  <c r="AJ129" i="1" s="1"/>
  <c r="AI131" i="1"/>
  <c r="AJ131" i="1" s="1"/>
  <c r="AI133" i="1"/>
  <c r="AJ133" i="1" s="1"/>
  <c r="AI135" i="1"/>
  <c r="AJ135" i="1" s="1"/>
  <c r="AI137" i="1"/>
  <c r="AJ137" i="1" s="1"/>
  <c r="AI139" i="1"/>
  <c r="AJ139" i="1" s="1"/>
  <c r="AI141" i="1"/>
  <c r="AJ141" i="1" s="1"/>
  <c r="AI147" i="1"/>
  <c r="AJ147" i="1" s="1"/>
  <c r="AI149" i="1"/>
  <c r="AJ149" i="1" s="1"/>
  <c r="AI151" i="1"/>
  <c r="AJ151" i="1" s="1"/>
  <c r="AI153" i="1"/>
  <c r="AJ153" i="1" s="1"/>
  <c r="AI155" i="1"/>
  <c r="AJ155" i="1" s="1"/>
  <c r="AI159" i="1"/>
  <c r="AJ159" i="1" s="1"/>
  <c r="AI161" i="1"/>
  <c r="AJ161" i="1" s="1"/>
  <c r="AI163" i="1"/>
  <c r="AJ163" i="1" s="1"/>
  <c r="AI165" i="1"/>
  <c r="AJ165" i="1" s="1"/>
  <c r="AI167" i="1"/>
  <c r="AJ167" i="1" s="1"/>
  <c r="AI169" i="1"/>
  <c r="AJ169" i="1" s="1"/>
  <c r="AI171" i="1"/>
  <c r="AJ171" i="1" s="1"/>
  <c r="AI173" i="1"/>
  <c r="AJ173" i="1" s="1"/>
  <c r="AP49" i="1"/>
  <c r="AI93" i="1"/>
  <c r="AJ93" i="1" s="1"/>
  <c r="AI69" i="1"/>
  <c r="AJ69" i="1" s="1"/>
  <c r="AP7" i="1"/>
  <c r="AP9" i="1"/>
  <c r="AP11" i="1"/>
  <c r="AP13" i="1"/>
  <c r="AP15" i="1"/>
  <c r="AP17" i="1"/>
  <c r="AP19" i="1"/>
  <c r="AP21" i="1"/>
  <c r="AP23" i="1"/>
  <c r="AP25" i="1"/>
  <c r="AP27" i="1"/>
  <c r="AP29" i="1"/>
  <c r="AP31" i="1"/>
  <c r="AP33" i="1"/>
  <c r="AP35" i="1"/>
  <c r="AP37" i="1"/>
  <c r="AP39" i="1"/>
  <c r="AP41" i="1"/>
  <c r="AP43" i="1"/>
  <c r="AP45" i="1"/>
  <c r="AP47" i="1"/>
  <c r="AP51" i="1"/>
  <c r="AP53" i="1"/>
  <c r="AP55" i="1"/>
  <c r="AP57" i="1"/>
  <c r="AP59" i="1"/>
  <c r="AP61" i="1"/>
  <c r="AP63" i="1"/>
  <c r="AP65" i="1"/>
  <c r="AP67" i="1"/>
  <c r="AP69" i="1"/>
  <c r="AP71" i="1"/>
  <c r="AP73" i="1"/>
  <c r="AP75" i="1"/>
  <c r="AP95" i="1"/>
  <c r="AP97" i="1"/>
  <c r="AP99" i="1"/>
  <c r="AP101" i="1"/>
  <c r="AP103" i="1"/>
  <c r="AP109" i="1"/>
  <c r="AP111" i="1"/>
  <c r="AP113" i="1"/>
  <c r="AP115" i="1"/>
  <c r="AP117" i="1"/>
  <c r="AP119" i="1"/>
  <c r="AP121" i="1"/>
  <c r="AP123" i="1"/>
  <c r="AP145" i="1"/>
  <c r="AP157" i="1"/>
  <c r="AP159" i="1"/>
  <c r="AP161" i="1"/>
  <c r="AP163" i="1"/>
  <c r="AP165" i="1"/>
  <c r="AP167" i="1"/>
  <c r="AP169" i="1"/>
  <c r="AP171" i="1"/>
  <c r="AP173" i="1"/>
  <c r="AP77" i="1"/>
  <c r="AP79" i="1"/>
  <c r="AP81" i="1"/>
  <c r="AP83" i="1"/>
  <c r="AP85" i="1"/>
  <c r="AP87" i="1"/>
  <c r="AP89" i="1"/>
  <c r="AP91" i="1"/>
  <c r="AP93" i="1"/>
  <c r="AP105" i="1"/>
  <c r="AP107" i="1"/>
  <c r="AP125" i="1"/>
  <c r="AP127" i="1"/>
  <c r="AP129" i="1"/>
  <c r="AP131" i="1"/>
  <c r="AP133" i="1"/>
  <c r="AP135" i="1"/>
  <c r="AP137" i="1"/>
  <c r="AP139" i="1"/>
  <c r="AP141" i="1"/>
  <c r="AP143" i="1"/>
  <c r="AP147" i="1"/>
  <c r="AP149" i="1"/>
  <c r="AP151" i="1"/>
  <c r="AP153" i="1"/>
  <c r="AP155" i="1"/>
  <c r="AC173" i="1"/>
  <c r="AC171" i="1"/>
  <c r="AC169" i="1"/>
  <c r="AC167" i="1"/>
  <c r="AC165" i="1"/>
  <c r="AC163" i="1"/>
  <c r="AC161" i="1"/>
  <c r="AC159" i="1"/>
  <c r="AC155" i="1"/>
  <c r="AC153" i="1"/>
  <c r="AC151" i="1"/>
  <c r="AC149" i="1"/>
  <c r="AC147" i="1"/>
  <c r="AC141" i="1"/>
  <c r="AC139" i="1"/>
  <c r="AC137" i="1"/>
  <c r="AC135" i="1"/>
  <c r="AC133" i="1"/>
  <c r="AC131" i="1"/>
  <c r="AC129" i="1"/>
  <c r="AC127" i="1"/>
  <c r="AC123" i="1"/>
  <c r="AC121" i="1"/>
  <c r="AC119" i="1"/>
  <c r="AC115" i="1"/>
  <c r="AC113" i="1"/>
  <c r="AC111" i="1"/>
  <c r="AC101" i="1"/>
  <c r="AC99" i="1"/>
  <c r="AC93" i="1"/>
  <c r="AC91" i="1"/>
  <c r="AC89" i="1"/>
  <c r="AC87" i="1"/>
  <c r="AC85" i="1"/>
  <c r="AC83" i="1"/>
  <c r="AC81" i="1"/>
  <c r="AC75" i="1"/>
  <c r="AC71" i="1"/>
  <c r="AC69" i="1"/>
  <c r="AC65" i="1"/>
  <c r="AC63" i="1"/>
  <c r="AC59" i="1"/>
  <c r="AC55" i="1"/>
  <c r="AC53" i="1"/>
  <c r="AC51" i="1"/>
  <c r="AC49" i="1"/>
  <c r="AC47" i="1"/>
  <c r="AC45" i="1"/>
  <c r="AC43" i="1"/>
  <c r="AC41" i="1"/>
  <c r="AC39" i="1"/>
  <c r="AC37" i="1"/>
  <c r="AC33" i="1"/>
  <c r="AC31" i="1"/>
  <c r="AC29" i="1"/>
  <c r="AC27" i="1"/>
  <c r="AC25" i="1"/>
  <c r="AC23" i="1"/>
  <c r="AC21" i="1"/>
  <c r="AC19" i="1"/>
  <c r="AC17" i="1"/>
  <c r="AC15" i="1"/>
  <c r="AC13" i="1"/>
  <c r="AC11" i="1"/>
  <c r="AC9" i="1"/>
  <c r="AC7" i="1"/>
  <c r="G177" i="1" l="1"/>
  <c r="K177" i="1"/>
  <c r="M177" i="1"/>
  <c r="J178" i="1"/>
  <c r="L178" i="1"/>
  <c r="O178" i="1"/>
  <c r="F177" i="1"/>
  <c r="J177" i="1"/>
  <c r="L177" i="1"/>
  <c r="O177" i="1"/>
  <c r="G178" i="1"/>
  <c r="K178" i="1"/>
  <c r="M178" i="1"/>
  <c r="AQ75" i="1"/>
  <c r="AS75" i="1" s="1"/>
  <c r="I177" i="1"/>
  <c r="H178" i="1"/>
  <c r="H177" i="1"/>
  <c r="I178" i="1"/>
  <c r="D177" i="1"/>
  <c r="AQ33" i="1"/>
  <c r="AS33" i="1" s="1"/>
  <c r="AQ7" i="1"/>
  <c r="AS7" i="1" s="1"/>
  <c r="AQ99" i="1"/>
  <c r="AS99" i="1" s="1"/>
  <c r="AQ171" i="1"/>
  <c r="AS171" i="1" s="1"/>
  <c r="AQ167" i="1"/>
  <c r="AS167" i="1" s="1"/>
  <c r="AQ173" i="1"/>
  <c r="AS173" i="1" s="1"/>
  <c r="AR69" i="1"/>
  <c r="AQ49" i="1"/>
  <c r="AS49" i="1" s="1"/>
  <c r="AQ41" i="1"/>
  <c r="AS41" i="1" s="1"/>
  <c r="AQ129" i="1"/>
  <c r="AS129" i="1" s="1"/>
  <c r="AN79" i="1"/>
  <c r="AQ79" i="1"/>
  <c r="AS79" i="1" s="1"/>
  <c r="AQ107" i="1"/>
  <c r="AS107" i="1" s="1"/>
  <c r="AR67" i="1"/>
  <c r="AQ59" i="1"/>
  <c r="AS59" i="1" s="1"/>
  <c r="AR77" i="1"/>
  <c r="AQ77" i="1"/>
  <c r="AS77" i="1" s="1"/>
  <c r="AR79" i="1"/>
  <c r="AQ83" i="1"/>
  <c r="AS83" i="1" s="1"/>
  <c r="AQ85" i="1"/>
  <c r="AS85" i="1" s="1"/>
  <c r="AQ113" i="1"/>
  <c r="AS113" i="1" s="1"/>
  <c r="AN61" i="1"/>
  <c r="AR61" i="1"/>
  <c r="AQ57" i="1"/>
  <c r="AS57" i="1" s="1"/>
  <c r="AR57" i="1"/>
  <c r="AN57" i="1"/>
  <c r="AN67" i="1"/>
  <c r="AQ61" i="1"/>
  <c r="AS61" i="1" s="1"/>
  <c r="AR117" i="1"/>
  <c r="AN117" i="1"/>
  <c r="AN145" i="1"/>
  <c r="AR145" i="1"/>
  <c r="AQ145" i="1"/>
  <c r="AS145" i="1" s="1"/>
  <c r="P73" i="1"/>
  <c r="AN109" i="1"/>
  <c r="AR109" i="1"/>
  <c r="AQ109" i="1"/>
  <c r="AS109" i="1" s="1"/>
  <c r="AQ67" i="1"/>
  <c r="AS67" i="1" s="1"/>
  <c r="AQ117" i="1"/>
  <c r="AS117" i="1" s="1"/>
  <c r="AN97" i="1"/>
  <c r="AR97" i="1"/>
  <c r="AQ97" i="1"/>
  <c r="AS97" i="1" s="1"/>
  <c r="AR95" i="1"/>
  <c r="AQ95" i="1"/>
  <c r="AS95" i="1" s="1"/>
  <c r="AN95" i="1"/>
  <c r="P74" i="1"/>
  <c r="AR107" i="1"/>
  <c r="AR105" i="1"/>
  <c r="AQ105" i="1"/>
  <c r="AS105" i="1" s="1"/>
  <c r="AR173" i="1"/>
  <c r="AN173" i="1"/>
  <c r="AR171" i="1"/>
  <c r="AN171" i="1"/>
  <c r="AR169" i="1"/>
  <c r="AN169" i="1"/>
  <c r="AQ169" i="1"/>
  <c r="AR167" i="1"/>
  <c r="AN167" i="1"/>
  <c r="AR165" i="1"/>
  <c r="AN165" i="1"/>
  <c r="AQ165" i="1"/>
  <c r="AR163" i="1"/>
  <c r="AN163" i="1"/>
  <c r="AQ163" i="1"/>
  <c r="AR161" i="1"/>
  <c r="AN161" i="1"/>
  <c r="AQ161" i="1"/>
  <c r="AR159" i="1"/>
  <c r="AN159" i="1"/>
  <c r="AQ159" i="1"/>
  <c r="AQ157" i="1"/>
  <c r="AR157" i="1"/>
  <c r="AN157" i="1"/>
  <c r="AR155" i="1"/>
  <c r="AN155" i="1"/>
  <c r="AQ155" i="1"/>
  <c r="AR153" i="1"/>
  <c r="AN153" i="1"/>
  <c r="AQ153" i="1"/>
  <c r="AR151" i="1"/>
  <c r="AN151" i="1"/>
  <c r="AQ151" i="1"/>
  <c r="AR149" i="1"/>
  <c r="AN149" i="1"/>
  <c r="AQ149" i="1"/>
  <c r="AR147" i="1"/>
  <c r="AN147" i="1"/>
  <c r="AQ147" i="1"/>
  <c r="AQ143" i="1"/>
  <c r="AR143" i="1"/>
  <c r="AN143" i="1"/>
  <c r="AR141" i="1"/>
  <c r="AN141" i="1"/>
  <c r="AQ141" i="1"/>
  <c r="AR139" i="1"/>
  <c r="AN139" i="1"/>
  <c r="AQ139" i="1"/>
  <c r="AR137" i="1"/>
  <c r="AN137" i="1"/>
  <c r="AQ137" i="1"/>
  <c r="AR135" i="1"/>
  <c r="AN135" i="1"/>
  <c r="AQ135" i="1"/>
  <c r="AR133" i="1"/>
  <c r="AN133" i="1"/>
  <c r="AQ133" i="1"/>
  <c r="AR131" i="1"/>
  <c r="AN131" i="1"/>
  <c r="AQ131" i="1"/>
  <c r="AR129" i="1"/>
  <c r="AN129" i="1"/>
  <c r="AR127" i="1"/>
  <c r="AN127" i="1"/>
  <c r="AQ127" i="1"/>
  <c r="AQ125" i="1"/>
  <c r="AR125" i="1"/>
  <c r="AN125" i="1"/>
  <c r="AR123" i="1"/>
  <c r="AN123" i="1"/>
  <c r="AQ123" i="1"/>
  <c r="AR121" i="1"/>
  <c r="AN121" i="1"/>
  <c r="AQ121" i="1"/>
  <c r="AR119" i="1"/>
  <c r="AN119" i="1"/>
  <c r="AQ119" i="1"/>
  <c r="AR115" i="1"/>
  <c r="AN115" i="1"/>
  <c r="AQ115" i="1"/>
  <c r="AR113" i="1"/>
  <c r="AN113" i="1"/>
  <c r="AR111" i="1"/>
  <c r="AN111" i="1"/>
  <c r="AQ111" i="1"/>
  <c r="AR101" i="1"/>
  <c r="AN101" i="1"/>
  <c r="AQ101" i="1"/>
  <c r="AR99" i="1"/>
  <c r="AN99" i="1"/>
  <c r="AR93" i="1"/>
  <c r="AN93" i="1"/>
  <c r="AQ93" i="1"/>
  <c r="AR91" i="1"/>
  <c r="AN91" i="1"/>
  <c r="AQ91" i="1"/>
  <c r="AR89" i="1"/>
  <c r="AN89" i="1"/>
  <c r="AQ89" i="1"/>
  <c r="AR87" i="1"/>
  <c r="AN87" i="1"/>
  <c r="AQ87" i="1"/>
  <c r="AR85" i="1"/>
  <c r="AN85" i="1"/>
  <c r="AR83" i="1"/>
  <c r="AN83" i="1"/>
  <c r="AR81" i="1"/>
  <c r="AN81" i="1"/>
  <c r="AQ81" i="1"/>
  <c r="AR75" i="1"/>
  <c r="AN75" i="1"/>
  <c r="AR71" i="1"/>
  <c r="AN71" i="1"/>
  <c r="AQ71" i="1"/>
  <c r="AN69" i="1"/>
  <c r="AQ69" i="1"/>
  <c r="AR65" i="1"/>
  <c r="AN65" i="1"/>
  <c r="AQ65" i="1"/>
  <c r="AR63" i="1"/>
  <c r="AN63" i="1"/>
  <c r="AQ63" i="1"/>
  <c r="AR59" i="1"/>
  <c r="AN59" i="1"/>
  <c r="AR55" i="1"/>
  <c r="AN55" i="1"/>
  <c r="AQ55" i="1"/>
  <c r="AR53" i="1"/>
  <c r="AN53" i="1"/>
  <c r="AQ53" i="1"/>
  <c r="AR51" i="1"/>
  <c r="AN51" i="1"/>
  <c r="AQ51" i="1"/>
  <c r="AR49" i="1"/>
  <c r="AN49" i="1"/>
  <c r="AR47" i="1"/>
  <c r="AN47" i="1"/>
  <c r="AQ47" i="1"/>
  <c r="AR45" i="1"/>
  <c r="AN45" i="1"/>
  <c r="AQ45" i="1"/>
  <c r="AR43" i="1"/>
  <c r="AN43" i="1"/>
  <c r="AQ43" i="1"/>
  <c r="AR41" i="1"/>
  <c r="AN41" i="1"/>
  <c r="AR39" i="1"/>
  <c r="AN39" i="1"/>
  <c r="AQ39" i="1"/>
  <c r="AR37" i="1"/>
  <c r="AN37" i="1"/>
  <c r="AQ37" i="1"/>
  <c r="AR33" i="1"/>
  <c r="AN33" i="1"/>
  <c r="AR31" i="1"/>
  <c r="AN31" i="1"/>
  <c r="AQ31" i="1"/>
  <c r="AR29" i="1"/>
  <c r="AN29" i="1"/>
  <c r="AQ29" i="1"/>
  <c r="AR27" i="1"/>
  <c r="AN27" i="1"/>
  <c r="AQ27" i="1"/>
  <c r="AR25" i="1"/>
  <c r="AN25" i="1"/>
  <c r="AQ25" i="1"/>
  <c r="AR23" i="1"/>
  <c r="AN23" i="1"/>
  <c r="AQ23" i="1"/>
  <c r="AR21" i="1"/>
  <c r="AN21" i="1"/>
  <c r="AQ21" i="1"/>
  <c r="AR19" i="1"/>
  <c r="AN19" i="1"/>
  <c r="AQ19" i="1"/>
  <c r="AR17" i="1"/>
  <c r="AN17" i="1"/>
  <c r="AQ17" i="1"/>
  <c r="AR15" i="1"/>
  <c r="AN15" i="1"/>
  <c r="AQ15" i="1"/>
  <c r="AR13" i="1"/>
  <c r="AN13" i="1"/>
  <c r="AQ13" i="1"/>
  <c r="AR11" i="1"/>
  <c r="AN11" i="1"/>
  <c r="AQ11" i="1"/>
  <c r="AR9" i="1"/>
  <c r="AN9" i="1"/>
  <c r="AQ9" i="1"/>
  <c r="AR7" i="1"/>
  <c r="AN7" i="1"/>
  <c r="AD5" i="1"/>
  <c r="AD35" i="1" l="1"/>
  <c r="D178" i="1"/>
  <c r="AL35" i="1"/>
  <c r="P36" i="1"/>
  <c r="P178" i="1" s="1"/>
  <c r="P35" i="1"/>
  <c r="P177" i="1" s="1"/>
  <c r="F178" i="1"/>
  <c r="AD73" i="1"/>
  <c r="AC73" i="1" s="1"/>
  <c r="AE73" i="1"/>
  <c r="AH73" i="1" s="1"/>
  <c r="AM73" i="1"/>
  <c r="AS169" i="1"/>
  <c r="AS165" i="1"/>
  <c r="AS163" i="1"/>
  <c r="AS161" i="1"/>
  <c r="AS159" i="1"/>
  <c r="AS157" i="1"/>
  <c r="AS155" i="1"/>
  <c r="AS153" i="1"/>
  <c r="AS151" i="1"/>
  <c r="AS149" i="1"/>
  <c r="AS147" i="1"/>
  <c r="AS143" i="1"/>
  <c r="AS141" i="1"/>
  <c r="AS139" i="1"/>
  <c r="AS137" i="1"/>
  <c r="AS135" i="1"/>
  <c r="AS133" i="1"/>
  <c r="AS131" i="1"/>
  <c r="AS127" i="1"/>
  <c r="AS125" i="1"/>
  <c r="AS123" i="1"/>
  <c r="AS121" i="1"/>
  <c r="AS119" i="1"/>
  <c r="AS115" i="1"/>
  <c r="AS111" i="1"/>
  <c r="AS101" i="1"/>
  <c r="AS93" i="1"/>
  <c r="AS91" i="1"/>
  <c r="AS89" i="1"/>
  <c r="AS87" i="1"/>
  <c r="AS81" i="1"/>
  <c r="AS71" i="1"/>
  <c r="AS69" i="1"/>
  <c r="AS65" i="1"/>
  <c r="AS63" i="1"/>
  <c r="AS55" i="1"/>
  <c r="AS53" i="1"/>
  <c r="AS51" i="1"/>
  <c r="AS47" i="1"/>
  <c r="AS45" i="1"/>
  <c r="AS43" i="1"/>
  <c r="AS39" i="1"/>
  <c r="AS37" i="1"/>
  <c r="AS31" i="1"/>
  <c r="AS29" i="1"/>
  <c r="AS27" i="1"/>
  <c r="AS25" i="1"/>
  <c r="AS23" i="1"/>
  <c r="AS21" i="1"/>
  <c r="AS19" i="1"/>
  <c r="AS17" i="1"/>
  <c r="AS15" i="1"/>
  <c r="AS13" i="1"/>
  <c r="AS11" i="1"/>
  <c r="AS9" i="1"/>
  <c r="AC35" i="1" l="1"/>
  <c r="AE35" i="1"/>
  <c r="AM35" i="1"/>
  <c r="AN35" i="1" s="1"/>
  <c r="AI73" i="1"/>
  <c r="AJ73" i="1" s="1"/>
  <c r="AQ73" i="1"/>
  <c r="AS73" i="1" s="1"/>
  <c r="AN73" i="1"/>
  <c r="AR73" i="1"/>
  <c r="AH35" i="1" l="1"/>
  <c r="AI35" i="1" s="1"/>
  <c r="AJ35" i="1" s="1"/>
  <c r="AR35" i="1"/>
  <c r="AQ35" i="1"/>
  <c r="AS35" i="1" s="1"/>
  <c r="AU28" i="1"/>
  <c r="AU27" i="1"/>
  <c r="AY175" i="1"/>
  <c r="X14" i="1" l="1"/>
  <c r="BE175" i="1" l="1"/>
  <c r="S175" i="1"/>
  <c r="W5" i="1"/>
  <c r="X5" i="1"/>
  <c r="AK5" i="1"/>
  <c r="AU5" i="1"/>
  <c r="W6" i="1"/>
  <c r="X6" i="1"/>
  <c r="AK6" i="1"/>
  <c r="AU6" i="1"/>
  <c r="W7" i="1"/>
  <c r="X7" i="1"/>
  <c r="AU7" i="1"/>
  <c r="V8" i="1"/>
  <c r="W8" i="1"/>
  <c r="X8" i="1"/>
  <c r="AU8" i="1"/>
  <c r="W9" i="1"/>
  <c r="X9" i="1"/>
  <c r="AU9" i="1"/>
  <c r="V10" i="1"/>
  <c r="W10" i="1"/>
  <c r="X10" i="1"/>
  <c r="AU10" i="1"/>
  <c r="W11" i="1"/>
  <c r="X11" i="1"/>
  <c r="AU11" i="1"/>
  <c r="V12" i="1"/>
  <c r="W12" i="1"/>
  <c r="X12" i="1"/>
  <c r="AU12" i="1"/>
  <c r="W13" i="1"/>
  <c r="X13" i="1"/>
  <c r="AU13" i="1"/>
  <c r="W14" i="1"/>
  <c r="AU14" i="1"/>
  <c r="W15" i="1"/>
  <c r="X15" i="1"/>
  <c r="AU15" i="1"/>
  <c r="W16" i="1"/>
  <c r="X16" i="1"/>
  <c r="AU16" i="1"/>
  <c r="W17" i="1"/>
  <c r="X17" i="1"/>
  <c r="AU17" i="1"/>
  <c r="W18" i="1"/>
  <c r="X18" i="1"/>
  <c r="AU18" i="1"/>
  <c r="W19" i="1"/>
  <c r="X19" i="1"/>
  <c r="AU19" i="1"/>
  <c r="W20" i="1"/>
  <c r="X20" i="1"/>
  <c r="AU20" i="1"/>
  <c r="W21" i="1"/>
  <c r="X21" i="1"/>
  <c r="AU21" i="1"/>
  <c r="W22" i="1"/>
  <c r="X22" i="1"/>
  <c r="AU22" i="1"/>
  <c r="W23" i="1"/>
  <c r="X23" i="1"/>
  <c r="AU23" i="1"/>
  <c r="V24" i="1"/>
  <c r="W24" i="1"/>
  <c r="X24" i="1"/>
  <c r="AU24" i="1"/>
  <c r="W25" i="1"/>
  <c r="X25" i="1"/>
  <c r="AU25" i="1"/>
  <c r="W26" i="1"/>
  <c r="X26" i="1"/>
  <c r="AU26" i="1"/>
  <c r="W27" i="1"/>
  <c r="X27" i="1"/>
  <c r="W28" i="1"/>
  <c r="X28" i="1"/>
  <c r="W29" i="1"/>
  <c r="X29" i="1"/>
  <c r="AU29" i="1"/>
  <c r="W30" i="1"/>
  <c r="X30" i="1"/>
  <c r="AU30" i="1"/>
  <c r="W31" i="1"/>
  <c r="X31" i="1"/>
  <c r="AU31" i="1"/>
  <c r="W32" i="1"/>
  <c r="X32" i="1"/>
  <c r="AU32" i="1"/>
  <c r="W33" i="1"/>
  <c r="X33" i="1"/>
  <c r="AU33" i="1"/>
  <c r="W34" i="1"/>
  <c r="X34" i="1"/>
  <c r="AU34" i="1"/>
  <c r="W35" i="1"/>
  <c r="X35" i="1"/>
  <c r="AU35" i="1"/>
  <c r="W36" i="1"/>
  <c r="X36" i="1"/>
  <c r="AU36" i="1"/>
  <c r="W37" i="1"/>
  <c r="X37" i="1"/>
  <c r="AU37" i="1"/>
  <c r="W38" i="1"/>
  <c r="X38" i="1"/>
  <c r="AU38" i="1"/>
  <c r="W39" i="1"/>
  <c r="X39" i="1"/>
  <c r="AU39" i="1"/>
  <c r="AU40" i="1"/>
  <c r="W41" i="1"/>
  <c r="X41" i="1"/>
  <c r="AU41" i="1"/>
  <c r="W42" i="1"/>
  <c r="X42" i="1"/>
  <c r="AU42" i="1"/>
  <c r="W43" i="1"/>
  <c r="X43" i="1"/>
  <c r="AU43" i="1"/>
  <c r="W44" i="1"/>
  <c r="X44" i="1"/>
  <c r="AU44" i="1"/>
  <c r="W45" i="1"/>
  <c r="X45" i="1"/>
  <c r="AU45" i="1"/>
  <c r="W46" i="1"/>
  <c r="X46" i="1"/>
  <c r="AU46" i="1"/>
  <c r="W47" i="1"/>
  <c r="X47" i="1"/>
  <c r="AU47" i="1"/>
  <c r="W48" i="1"/>
  <c r="X48" i="1"/>
  <c r="AU48" i="1"/>
  <c r="AU49" i="1"/>
  <c r="W50" i="1"/>
  <c r="X50" i="1"/>
  <c r="AU50" i="1"/>
  <c r="W51" i="1"/>
  <c r="X51" i="1"/>
  <c r="AU51" i="1"/>
  <c r="W52" i="1"/>
  <c r="X52" i="1"/>
  <c r="AU52" i="1"/>
  <c r="AU53" i="1"/>
  <c r="W54" i="1"/>
  <c r="X54" i="1"/>
  <c r="AU54" i="1"/>
  <c r="W55" i="1"/>
  <c r="X55" i="1"/>
  <c r="AU55" i="1"/>
  <c r="V56" i="1"/>
  <c r="W56" i="1"/>
  <c r="X56" i="1"/>
  <c r="AU56" i="1"/>
  <c r="W57" i="1"/>
  <c r="X57" i="1"/>
  <c r="AU57" i="1"/>
  <c r="W58" i="1"/>
  <c r="X58" i="1"/>
  <c r="AU58" i="1"/>
  <c r="W59" i="1"/>
  <c r="X59" i="1"/>
  <c r="AU59" i="1"/>
  <c r="W60" i="1"/>
  <c r="X60" i="1"/>
  <c r="AU60" i="1"/>
  <c r="W61" i="1"/>
  <c r="X61" i="1"/>
  <c r="AU61" i="1"/>
  <c r="W62" i="1"/>
  <c r="X62" i="1"/>
  <c r="AU62" i="1"/>
  <c r="W63" i="1"/>
  <c r="X63" i="1"/>
  <c r="AU63" i="1"/>
  <c r="W64" i="1"/>
  <c r="X64" i="1"/>
  <c r="AU64" i="1"/>
  <c r="W65" i="1"/>
  <c r="X65" i="1"/>
  <c r="AU65" i="1"/>
  <c r="W66" i="1"/>
  <c r="X66" i="1"/>
  <c r="AU66" i="1"/>
  <c r="W67" i="1"/>
  <c r="X67" i="1"/>
  <c r="AU67" i="1"/>
  <c r="W68" i="1"/>
  <c r="X68" i="1"/>
  <c r="AU68" i="1"/>
  <c r="W69" i="1"/>
  <c r="X69" i="1"/>
  <c r="AU69" i="1"/>
  <c r="W70" i="1"/>
  <c r="X70" i="1"/>
  <c r="AU70" i="1"/>
  <c r="W71" i="1"/>
  <c r="X71" i="1"/>
  <c r="AU71" i="1"/>
  <c r="W72" i="1"/>
  <c r="X72" i="1"/>
  <c r="AU72" i="1"/>
  <c r="W73" i="1"/>
  <c r="X73" i="1"/>
  <c r="AU73" i="1"/>
  <c r="W74" i="1"/>
  <c r="X74" i="1"/>
  <c r="AU74" i="1"/>
  <c r="W75" i="1"/>
  <c r="X75" i="1"/>
  <c r="AU75" i="1"/>
  <c r="W76" i="1"/>
  <c r="X76" i="1"/>
  <c r="AU76" i="1"/>
  <c r="W77" i="1"/>
  <c r="X77" i="1"/>
  <c r="AU77" i="1"/>
  <c r="V78" i="1"/>
  <c r="W78" i="1"/>
  <c r="X78" i="1"/>
  <c r="AU78" i="1"/>
  <c r="W79" i="1"/>
  <c r="X79" i="1"/>
  <c r="AU79" i="1"/>
  <c r="W80" i="1"/>
  <c r="X80" i="1"/>
  <c r="AU80" i="1"/>
  <c r="W81" i="1"/>
  <c r="X81" i="1"/>
  <c r="AU81" i="1"/>
  <c r="W82" i="1"/>
  <c r="X82" i="1"/>
  <c r="AU82" i="1"/>
  <c r="W83" i="1"/>
  <c r="X83" i="1"/>
  <c r="AU83" i="1"/>
  <c r="W84" i="1"/>
  <c r="X84" i="1"/>
  <c r="AU84" i="1"/>
  <c r="W85" i="1"/>
  <c r="X85" i="1"/>
  <c r="AU85" i="1"/>
  <c r="W86" i="1"/>
  <c r="X86" i="1"/>
  <c r="AU86" i="1"/>
  <c r="W87" i="1"/>
  <c r="X87" i="1"/>
  <c r="AU87" i="1"/>
  <c r="W88" i="1"/>
  <c r="X88" i="1"/>
  <c r="AU88" i="1"/>
  <c r="W89" i="1"/>
  <c r="X89" i="1"/>
  <c r="AU89" i="1"/>
  <c r="W90" i="1"/>
  <c r="X90" i="1"/>
  <c r="AU90" i="1"/>
  <c r="W91" i="1"/>
  <c r="X91" i="1"/>
  <c r="AU91" i="1"/>
  <c r="AU92" i="1"/>
  <c r="V92" i="1"/>
  <c r="W92" i="1"/>
  <c r="W93" i="1"/>
  <c r="X93" i="1"/>
  <c r="AU93" i="1"/>
  <c r="W94" i="1"/>
  <c r="X94" i="1"/>
  <c r="AU94" i="1"/>
  <c r="W95" i="1"/>
  <c r="X95" i="1"/>
  <c r="AU95" i="1"/>
  <c r="W96" i="1"/>
  <c r="X96" i="1"/>
  <c r="AU96" i="1"/>
  <c r="W97" i="1"/>
  <c r="X97" i="1"/>
  <c r="AU97" i="1"/>
  <c r="W98" i="1"/>
  <c r="X98" i="1"/>
  <c r="AU98" i="1"/>
  <c r="V99" i="1"/>
  <c r="W99" i="1"/>
  <c r="X99" i="1"/>
  <c r="AU99" i="1"/>
  <c r="W100" i="1"/>
  <c r="X100" i="1"/>
  <c r="AU100" i="1"/>
  <c r="V101" i="1"/>
  <c r="W101" i="1"/>
  <c r="X101" i="1"/>
  <c r="AU101" i="1"/>
  <c r="W102" i="1"/>
  <c r="X102" i="1"/>
  <c r="AU102" i="1"/>
  <c r="V103" i="1"/>
  <c r="W103" i="1"/>
  <c r="X103" i="1"/>
  <c r="AU103" i="1"/>
  <c r="W104" i="1"/>
  <c r="X104" i="1"/>
  <c r="AU104" i="1"/>
  <c r="V105" i="1"/>
  <c r="W105" i="1"/>
  <c r="X105" i="1"/>
  <c r="AU105" i="1"/>
  <c r="W106" i="1"/>
  <c r="X106" i="1"/>
  <c r="AU106" i="1"/>
  <c r="W107" i="1"/>
  <c r="X107" i="1"/>
  <c r="AU107" i="1"/>
  <c r="W108" i="1"/>
  <c r="X108" i="1"/>
  <c r="AU108" i="1"/>
  <c r="V109" i="1"/>
  <c r="W109" i="1"/>
  <c r="X109" i="1"/>
  <c r="AU109" i="1"/>
  <c r="W110" i="1"/>
  <c r="X110" i="1"/>
  <c r="AU110" i="1"/>
  <c r="W111" i="1"/>
  <c r="X111" i="1"/>
  <c r="AU111" i="1"/>
  <c r="W112" i="1"/>
  <c r="X112" i="1"/>
  <c r="AU112" i="1"/>
  <c r="W113" i="1"/>
  <c r="X113" i="1"/>
  <c r="AU113" i="1"/>
  <c r="W114" i="1"/>
  <c r="X114" i="1"/>
  <c r="AU114" i="1"/>
  <c r="W115" i="1"/>
  <c r="X115" i="1"/>
  <c r="AU115" i="1"/>
  <c r="W116" i="1"/>
  <c r="X116" i="1"/>
  <c r="AU116" i="1"/>
  <c r="W117" i="1"/>
  <c r="X117" i="1"/>
  <c r="AU117" i="1"/>
  <c r="W118" i="1"/>
  <c r="X118" i="1"/>
  <c r="AU118" i="1"/>
  <c r="W119" i="1"/>
  <c r="X119" i="1"/>
  <c r="V120" i="1"/>
  <c r="W120" i="1"/>
  <c r="X120" i="1"/>
  <c r="W121" i="1"/>
  <c r="X121" i="1"/>
  <c r="AU121" i="1"/>
  <c r="V122" i="1"/>
  <c r="W122" i="1"/>
  <c r="X122" i="1"/>
  <c r="AU122" i="1"/>
  <c r="W123" i="1"/>
  <c r="X123" i="1"/>
  <c r="AU123" i="1"/>
  <c r="W124" i="1"/>
  <c r="X124" i="1"/>
  <c r="AU124" i="1"/>
  <c r="W125" i="1"/>
  <c r="X125" i="1"/>
  <c r="AU125" i="1"/>
  <c r="V126" i="1"/>
  <c r="W126" i="1"/>
  <c r="X126" i="1"/>
  <c r="AU126" i="1"/>
  <c r="W127" i="1"/>
  <c r="X127" i="1"/>
  <c r="AU127" i="1"/>
  <c r="W128" i="1"/>
  <c r="X128" i="1"/>
  <c r="AU128" i="1"/>
  <c r="W129" i="1"/>
  <c r="X129" i="1"/>
  <c r="AU129" i="1"/>
  <c r="W130" i="1"/>
  <c r="X130" i="1"/>
  <c r="AU130" i="1"/>
  <c r="W131" i="1"/>
  <c r="X131" i="1"/>
  <c r="AU131" i="1"/>
  <c r="W132" i="1"/>
  <c r="X132" i="1"/>
  <c r="AU132" i="1"/>
  <c r="W133" i="1"/>
  <c r="X133" i="1"/>
  <c r="AU133" i="1"/>
  <c r="W134" i="1"/>
  <c r="X134" i="1"/>
  <c r="AU134" i="1"/>
  <c r="W135" i="1"/>
  <c r="X135" i="1"/>
  <c r="AU135" i="1"/>
  <c r="W136" i="1"/>
  <c r="X136" i="1"/>
  <c r="AU136" i="1"/>
  <c r="W137" i="1"/>
  <c r="X137" i="1"/>
  <c r="AU137" i="1"/>
  <c r="W138" i="1"/>
  <c r="X138" i="1"/>
  <c r="AU138" i="1"/>
  <c r="W139" i="1"/>
  <c r="X139" i="1"/>
  <c r="AU139" i="1"/>
  <c r="W140" i="1"/>
  <c r="X140" i="1"/>
  <c r="AU140" i="1"/>
  <c r="W141" i="1"/>
  <c r="X141" i="1"/>
  <c r="AU141" i="1"/>
  <c r="W142" i="1"/>
  <c r="X142" i="1"/>
  <c r="AU142" i="1"/>
  <c r="W143" i="1"/>
  <c r="X143" i="1"/>
  <c r="AU143" i="1"/>
  <c r="W144" i="1"/>
  <c r="X144" i="1"/>
  <c r="AU144" i="1"/>
  <c r="W145" i="1"/>
  <c r="X145" i="1"/>
  <c r="AU145" i="1"/>
  <c r="W146" i="1"/>
  <c r="X146" i="1"/>
  <c r="AU146" i="1"/>
  <c r="W147" i="1"/>
  <c r="X147" i="1"/>
  <c r="AU147" i="1"/>
  <c r="W148" i="1"/>
  <c r="X148" i="1"/>
  <c r="AU148" i="1"/>
  <c r="W149" i="1"/>
  <c r="X149" i="1"/>
  <c r="AU149" i="1"/>
  <c r="W150" i="1"/>
  <c r="X150" i="1"/>
  <c r="AU150" i="1"/>
  <c r="W151" i="1"/>
  <c r="X151" i="1"/>
  <c r="AU151" i="1"/>
  <c r="W152" i="1"/>
  <c r="X152" i="1"/>
  <c r="AU152" i="1"/>
  <c r="W153" i="1"/>
  <c r="X153" i="1"/>
  <c r="AU153" i="1"/>
  <c r="W154" i="1"/>
  <c r="X154" i="1"/>
  <c r="AU154" i="1"/>
  <c r="W155" i="1"/>
  <c r="X155" i="1"/>
  <c r="AU155" i="1"/>
  <c r="W156" i="1"/>
  <c r="X156" i="1"/>
  <c r="AU156" i="1"/>
  <c r="W157" i="1"/>
  <c r="X157" i="1"/>
  <c r="AU157" i="1"/>
  <c r="W158" i="1"/>
  <c r="X158" i="1"/>
  <c r="AU158" i="1"/>
  <c r="W159" i="1"/>
  <c r="X159" i="1"/>
  <c r="AU159" i="1"/>
  <c r="W160" i="1"/>
  <c r="X160" i="1"/>
  <c r="AU160" i="1"/>
  <c r="W161" i="1"/>
  <c r="X161" i="1"/>
  <c r="AU161" i="1"/>
  <c r="W162" i="1"/>
  <c r="X162" i="1"/>
  <c r="AU162" i="1"/>
  <c r="W163" i="1"/>
  <c r="X163" i="1"/>
  <c r="AU163" i="1"/>
  <c r="W164" i="1"/>
  <c r="X164" i="1"/>
  <c r="AU164" i="1"/>
  <c r="W165" i="1"/>
  <c r="X165" i="1"/>
  <c r="AU165" i="1"/>
  <c r="W166" i="1"/>
  <c r="X166" i="1"/>
  <c r="AU166" i="1"/>
  <c r="W167" i="1"/>
  <c r="X167" i="1"/>
  <c r="AU167" i="1"/>
  <c r="W168" i="1"/>
  <c r="X168" i="1"/>
  <c r="AU168" i="1"/>
  <c r="W169" i="1"/>
  <c r="X169" i="1"/>
  <c r="AU169" i="1"/>
  <c r="W170" i="1"/>
  <c r="X170" i="1"/>
  <c r="AU170" i="1"/>
  <c r="W171" i="1"/>
  <c r="X171" i="1"/>
  <c r="AU171" i="1"/>
  <c r="W172" i="1"/>
  <c r="X172" i="1"/>
  <c r="AU172" i="1"/>
  <c r="W173" i="1"/>
  <c r="X173" i="1"/>
  <c r="AU173" i="1"/>
  <c r="W174" i="1"/>
  <c r="X174" i="1"/>
  <c r="AU174" i="1"/>
  <c r="D175" i="1"/>
  <c r="F175" i="1"/>
  <c r="G175" i="1"/>
  <c r="J175" i="1"/>
  <c r="K175" i="1"/>
  <c r="L175" i="1"/>
  <c r="M175" i="1"/>
  <c r="O175" i="1"/>
  <c r="H175" i="1"/>
  <c r="I175" i="1"/>
  <c r="R175" i="1"/>
  <c r="AA175" i="1"/>
  <c r="AX175" i="1"/>
  <c r="AL5" i="1" l="1"/>
  <c r="AM5" i="1" s="1"/>
  <c r="AK178" i="1"/>
  <c r="AK177" i="1"/>
  <c r="AU178" i="1"/>
  <c r="AU177" i="1"/>
  <c r="Q107" i="1"/>
  <c r="U107" i="1" s="1"/>
  <c r="V173" i="1"/>
  <c r="Q173" i="1"/>
  <c r="U173" i="1" s="1"/>
  <c r="Q171" i="1"/>
  <c r="U171" i="1" s="1"/>
  <c r="V151" i="1"/>
  <c r="Q151" i="1"/>
  <c r="U151" i="1" s="1"/>
  <c r="V149" i="1"/>
  <c r="Q149" i="1"/>
  <c r="U149" i="1" s="1"/>
  <c r="V141" i="1"/>
  <c r="Q141" i="1"/>
  <c r="U141" i="1" s="1"/>
  <c r="V139" i="1"/>
  <c r="Q139" i="1"/>
  <c r="U139" i="1" s="1"/>
  <c r="V131" i="1"/>
  <c r="Q131" i="1"/>
  <c r="U131" i="1" s="1"/>
  <c r="V127" i="1"/>
  <c r="Q127" i="1"/>
  <c r="U127" i="1" s="1"/>
  <c r="V125" i="1"/>
  <c r="Q125" i="1"/>
  <c r="U125" i="1" s="1"/>
  <c r="V123" i="1"/>
  <c r="Q123" i="1"/>
  <c r="U123" i="1" s="1"/>
  <c r="V117" i="1"/>
  <c r="Q117" i="1"/>
  <c r="U117" i="1" s="1"/>
  <c r="V115" i="1"/>
  <c r="Q115" i="1"/>
  <c r="U115" i="1" s="1"/>
  <c r="Q111" i="1"/>
  <c r="U111" i="1" s="1"/>
  <c r="V73" i="1"/>
  <c r="Q73" i="1"/>
  <c r="U73" i="1" s="1"/>
  <c r="V67" i="1"/>
  <c r="Q67" i="1"/>
  <c r="U67" i="1" s="1"/>
  <c r="V63" i="1"/>
  <c r="Q63" i="1"/>
  <c r="U63" i="1" s="1"/>
  <c r="V61" i="1"/>
  <c r="Q61" i="1"/>
  <c r="U61" i="1" s="1"/>
  <c r="V55" i="1"/>
  <c r="Q55" i="1"/>
  <c r="U55" i="1" s="1"/>
  <c r="V51" i="1"/>
  <c r="Q51" i="1"/>
  <c r="U51" i="1" s="1"/>
  <c r="Q145" i="1"/>
  <c r="U145" i="1" s="1"/>
  <c r="Q129" i="1"/>
  <c r="U129" i="1" s="1"/>
  <c r="Q85" i="1"/>
  <c r="U85" i="1" s="1"/>
  <c r="Q81" i="1"/>
  <c r="U81" i="1" s="1"/>
  <c r="Q79" i="1"/>
  <c r="U79" i="1" s="1"/>
  <c r="V169" i="1"/>
  <c r="Q169" i="1"/>
  <c r="U169" i="1" s="1"/>
  <c r="V167" i="1"/>
  <c r="Q167" i="1"/>
  <c r="U167" i="1" s="1"/>
  <c r="Q163" i="1"/>
  <c r="U163" i="1" s="1"/>
  <c r="V161" i="1"/>
  <c r="Q161" i="1"/>
  <c r="U161" i="1" s="1"/>
  <c r="V159" i="1"/>
  <c r="Q159" i="1"/>
  <c r="U159" i="1" s="1"/>
  <c r="V157" i="1"/>
  <c r="Q157" i="1"/>
  <c r="U157" i="1" s="1"/>
  <c r="Q147" i="1"/>
  <c r="U147" i="1" s="1"/>
  <c r="V143" i="1"/>
  <c r="Q143" i="1"/>
  <c r="U143" i="1" s="1"/>
  <c r="V137" i="1"/>
  <c r="Q137" i="1"/>
  <c r="U137" i="1" s="1"/>
  <c r="V135" i="1"/>
  <c r="Q135" i="1"/>
  <c r="U135" i="1" s="1"/>
  <c r="V121" i="1"/>
  <c r="Q121" i="1"/>
  <c r="U121" i="1" s="1"/>
  <c r="V119" i="1"/>
  <c r="Q119" i="1"/>
  <c r="U119" i="1" s="1"/>
  <c r="V113" i="1"/>
  <c r="Q113" i="1"/>
  <c r="U113" i="1" s="1"/>
  <c r="V75" i="1"/>
  <c r="Q75" i="1"/>
  <c r="U75" i="1" s="1"/>
  <c r="V71" i="1"/>
  <c r="Q71" i="1"/>
  <c r="U71" i="1" s="1"/>
  <c r="V69" i="1"/>
  <c r="Q69" i="1"/>
  <c r="U69" i="1" s="1"/>
  <c r="V59" i="1"/>
  <c r="Q59" i="1"/>
  <c r="U59" i="1" s="1"/>
  <c r="V57" i="1"/>
  <c r="Q57" i="1"/>
  <c r="U57" i="1" s="1"/>
  <c r="V53" i="1"/>
  <c r="Q165" i="1"/>
  <c r="U165" i="1" s="1"/>
  <c r="Q155" i="1"/>
  <c r="U155" i="1" s="1"/>
  <c r="Q153" i="1"/>
  <c r="U153" i="1" s="1"/>
  <c r="Q133" i="1"/>
  <c r="U133" i="1" s="1"/>
  <c r="Q91" i="1"/>
  <c r="U91" i="1" s="1"/>
  <c r="Q109" i="1"/>
  <c r="U109" i="1" s="1"/>
  <c r="Q105" i="1"/>
  <c r="U105" i="1" s="1"/>
  <c r="V97" i="1"/>
  <c r="Q97" i="1"/>
  <c r="U97" i="1" s="1"/>
  <c r="V95" i="1"/>
  <c r="Q95" i="1"/>
  <c r="U95" i="1" s="1"/>
  <c r="V89" i="1"/>
  <c r="Q89" i="1"/>
  <c r="U89" i="1" s="1"/>
  <c r="V87" i="1"/>
  <c r="Q87" i="1"/>
  <c r="U87" i="1" s="1"/>
  <c r="V83" i="1"/>
  <c r="Q83" i="1"/>
  <c r="U83" i="1" s="1"/>
  <c r="V77" i="1"/>
  <c r="Q77" i="1"/>
  <c r="U77" i="1" s="1"/>
  <c r="V93" i="1"/>
  <c r="Q93" i="1"/>
  <c r="U93" i="1" s="1"/>
  <c r="V66" i="1"/>
  <c r="Q65" i="1"/>
  <c r="U65" i="1" s="1"/>
  <c r="Q17" i="1"/>
  <c r="U17" i="1" s="1"/>
  <c r="Q49" i="1"/>
  <c r="U49" i="1" s="1"/>
  <c r="Q47" i="1"/>
  <c r="U47" i="1" s="1"/>
  <c r="V45" i="1"/>
  <c r="Q45" i="1"/>
  <c r="U45" i="1" s="1"/>
  <c r="V43" i="1"/>
  <c r="Q43" i="1"/>
  <c r="U43" i="1" s="1"/>
  <c r="V41" i="1"/>
  <c r="Q41" i="1"/>
  <c r="U41" i="1" s="1"/>
  <c r="V39" i="1"/>
  <c r="Q39" i="1"/>
  <c r="U39" i="1" s="1"/>
  <c r="V37" i="1"/>
  <c r="Q37" i="1"/>
  <c r="U37" i="1" s="1"/>
  <c r="V35" i="1"/>
  <c r="Q35" i="1"/>
  <c r="U35" i="1" s="1"/>
  <c r="V33" i="1"/>
  <c r="Q33" i="1"/>
  <c r="U33" i="1" s="1"/>
  <c r="V31" i="1"/>
  <c r="Q31" i="1"/>
  <c r="U31" i="1" s="1"/>
  <c r="V29" i="1"/>
  <c r="Q29" i="1"/>
  <c r="U29" i="1" s="1"/>
  <c r="V27" i="1"/>
  <c r="Q27" i="1"/>
  <c r="U27" i="1" s="1"/>
  <c r="V25" i="1"/>
  <c r="Q25" i="1"/>
  <c r="U25" i="1" s="1"/>
  <c r="V23" i="1"/>
  <c r="Q23" i="1"/>
  <c r="U23" i="1" s="1"/>
  <c r="V21" i="1"/>
  <c r="Q21" i="1"/>
  <c r="U21" i="1" s="1"/>
  <c r="V19" i="1"/>
  <c r="Q19" i="1"/>
  <c r="U19" i="1" s="1"/>
  <c r="V15" i="1"/>
  <c r="Q15" i="1"/>
  <c r="U15" i="1" s="1"/>
  <c r="V13" i="1"/>
  <c r="Q13" i="1"/>
  <c r="U13" i="1" s="1"/>
  <c r="V11" i="1"/>
  <c r="Q11" i="1"/>
  <c r="U11" i="1" s="1"/>
  <c r="V9" i="1"/>
  <c r="Q9" i="1"/>
  <c r="U9" i="1" s="1"/>
  <c r="V7" i="1"/>
  <c r="Q7" i="1"/>
  <c r="U7" i="1" s="1"/>
  <c r="Q5" i="1"/>
  <c r="U5" i="1" s="1"/>
  <c r="Q103" i="1"/>
  <c r="U103" i="1" s="1"/>
  <c r="Q101" i="1"/>
  <c r="U101" i="1" s="1"/>
  <c r="Q99" i="1"/>
  <c r="U99" i="1" s="1"/>
  <c r="Y148" i="1"/>
  <c r="AW148" i="1" s="1"/>
  <c r="Y90" i="1"/>
  <c r="Y39" i="1"/>
  <c r="Y63" i="1"/>
  <c r="AW63" i="1" s="1"/>
  <c r="Y48" i="1"/>
  <c r="Y35" i="1"/>
  <c r="AW35" i="1" s="1"/>
  <c r="Y33" i="1"/>
  <c r="Y23" i="1"/>
  <c r="Y77" i="1"/>
  <c r="Y71" i="1"/>
  <c r="Y46" i="1"/>
  <c r="Y19" i="1"/>
  <c r="Y18" i="1"/>
  <c r="Y11" i="1"/>
  <c r="AW11" i="1" s="1"/>
  <c r="Y98" i="1"/>
  <c r="AW98" i="1" s="1"/>
  <c r="Y80" i="1"/>
  <c r="AW80" i="1" s="1"/>
  <c r="Y100" i="1"/>
  <c r="Y174" i="1"/>
  <c r="AW174" i="1" s="1"/>
  <c r="Y134" i="1"/>
  <c r="V38" i="1"/>
  <c r="Y31" i="1"/>
  <c r="Y172" i="1"/>
  <c r="Y82" i="1"/>
  <c r="Y78" i="1"/>
  <c r="Y42" i="1"/>
  <c r="AW42" i="1" s="1"/>
  <c r="Y25" i="1"/>
  <c r="Y37" i="1"/>
  <c r="Y10" i="1"/>
  <c r="Y166" i="1"/>
  <c r="Y156" i="1"/>
  <c r="Y130" i="1"/>
  <c r="Y104" i="1"/>
  <c r="Y94" i="1"/>
  <c r="Y21" i="1"/>
  <c r="Y7" i="1"/>
  <c r="Y155" i="1"/>
  <c r="Y153" i="1"/>
  <c r="AW153" i="1" s="1"/>
  <c r="Y114" i="1"/>
  <c r="Y116" i="1"/>
  <c r="AW116" i="1" s="1"/>
  <c r="Y54" i="1"/>
  <c r="AW54" i="1" s="1"/>
  <c r="Y60" i="1"/>
  <c r="AW60" i="1" s="1"/>
  <c r="Y75" i="1"/>
  <c r="Y55" i="1"/>
  <c r="Y57" i="1"/>
  <c r="Y51" i="1"/>
  <c r="V171" i="1"/>
  <c r="Y133" i="1"/>
  <c r="AW133" i="1" s="1"/>
  <c r="Y113" i="1"/>
  <c r="Y107" i="1"/>
  <c r="AW107" i="1" s="1"/>
  <c r="Y22" i="1"/>
  <c r="Y165" i="1"/>
  <c r="Y159" i="1"/>
  <c r="V147" i="1"/>
  <c r="Y145" i="1"/>
  <c r="Y136" i="1"/>
  <c r="V124" i="1"/>
  <c r="Y121" i="1"/>
  <c r="AW121" i="1" s="1"/>
  <c r="Y118" i="1"/>
  <c r="Y88" i="1"/>
  <c r="Y86" i="1"/>
  <c r="Y85" i="1"/>
  <c r="AW85" i="1" s="1"/>
  <c r="V76" i="1"/>
  <c r="Y70" i="1"/>
  <c r="AW70" i="1" s="1"/>
  <c r="Y61" i="1"/>
  <c r="Y59" i="1"/>
  <c r="V47" i="1"/>
  <c r="Y44" i="1"/>
  <c r="AW44" i="1" s="1"/>
  <c r="V36" i="1"/>
  <c r="Y29" i="1"/>
  <c r="Y26" i="1"/>
  <c r="AW26" i="1" s="1"/>
  <c r="Y12" i="1"/>
  <c r="AW12" i="1" s="1"/>
  <c r="Y5" i="1"/>
  <c r="AW5" i="1" s="1"/>
  <c r="Y170" i="1"/>
  <c r="Y140" i="1"/>
  <c r="Y84" i="1"/>
  <c r="AW84" i="1" s="1"/>
  <c r="V58" i="1"/>
  <c r="Y168" i="1"/>
  <c r="AW168" i="1" s="1"/>
  <c r="Y162" i="1"/>
  <c r="AW162" i="1" s="1"/>
  <c r="Y160" i="1"/>
  <c r="Y154" i="1"/>
  <c r="AW154" i="1" s="1"/>
  <c r="Y151" i="1"/>
  <c r="AW151" i="1" s="1"/>
  <c r="Y150" i="1"/>
  <c r="AW150" i="1" s="1"/>
  <c r="Y141" i="1"/>
  <c r="Y138" i="1"/>
  <c r="Y129" i="1"/>
  <c r="AW129" i="1" s="1"/>
  <c r="Y127" i="1"/>
  <c r="Y123" i="1"/>
  <c r="V111" i="1"/>
  <c r="Y102" i="1"/>
  <c r="AW102" i="1" s="1"/>
  <c r="Y96" i="1"/>
  <c r="Y65" i="1"/>
  <c r="Y17" i="1"/>
  <c r="AW17" i="1" s="1"/>
  <c r="Y16" i="1"/>
  <c r="Y6" i="1"/>
  <c r="V145" i="1"/>
  <c r="V107" i="1"/>
  <c r="V18" i="1"/>
  <c r="V85" i="1"/>
  <c r="V26" i="1"/>
  <c r="Y142" i="1"/>
  <c r="V155" i="1"/>
  <c r="V133" i="1"/>
  <c r="V165" i="1"/>
  <c r="V153" i="1"/>
  <c r="V129" i="1"/>
  <c r="V65" i="1"/>
  <c r="V22" i="1"/>
  <c r="Y132" i="1"/>
  <c r="AW132" i="1" s="1"/>
  <c r="Y124" i="1"/>
  <c r="AW124" i="1" s="1"/>
  <c r="Y106" i="1"/>
  <c r="AW106" i="1" s="1"/>
  <c r="Y93" i="1"/>
  <c r="AW93" i="1" s="1"/>
  <c r="Y67" i="1"/>
  <c r="Y66" i="1"/>
  <c r="AW66" i="1" s="1"/>
  <c r="Y58" i="1"/>
  <c r="Y56" i="1"/>
  <c r="Y36" i="1"/>
  <c r="AW36" i="1" s="1"/>
  <c r="Y171" i="1"/>
  <c r="AW171" i="1" s="1"/>
  <c r="Y169" i="1"/>
  <c r="Y152" i="1"/>
  <c r="Y147" i="1"/>
  <c r="AW147" i="1" s="1"/>
  <c r="Y144" i="1"/>
  <c r="Y122" i="1"/>
  <c r="AW122" i="1" s="1"/>
  <c r="Y112" i="1"/>
  <c r="Y111" i="1"/>
  <c r="AW111" i="1" s="1"/>
  <c r="Y110" i="1"/>
  <c r="Y91" i="1"/>
  <c r="AW91" i="1" s="1"/>
  <c r="Y76" i="1"/>
  <c r="AW76" i="1" s="1"/>
  <c r="V70" i="1"/>
  <c r="Y69" i="1"/>
  <c r="V60" i="1"/>
  <c r="Y47" i="1"/>
  <c r="Y27" i="1"/>
  <c r="V17" i="1"/>
  <c r="Y9" i="1"/>
  <c r="Y128" i="1"/>
  <c r="Y125" i="1"/>
  <c r="Y120" i="1"/>
  <c r="AW120" i="1" s="1"/>
  <c r="Y109" i="1"/>
  <c r="AW109" i="1" s="1"/>
  <c r="Y108" i="1"/>
  <c r="AW108" i="1" s="1"/>
  <c r="Y73" i="1"/>
  <c r="Y38" i="1"/>
  <c r="Y24" i="1"/>
  <c r="AW24" i="1" s="1"/>
  <c r="Y14" i="1"/>
  <c r="Y8" i="1"/>
  <c r="AW8" i="1" s="1"/>
  <c r="Y164" i="1"/>
  <c r="Y158" i="1"/>
  <c r="Y146" i="1"/>
  <c r="AU175" i="1"/>
  <c r="AK175" i="1"/>
  <c r="V81" i="1"/>
  <c r="Y173" i="1"/>
  <c r="AW173" i="1" s="1"/>
  <c r="Y167" i="1"/>
  <c r="AW167" i="1" s="1"/>
  <c r="Y163" i="1"/>
  <c r="Y161" i="1"/>
  <c r="Y157" i="1"/>
  <c r="Y149" i="1"/>
  <c r="AW149" i="1" s="1"/>
  <c r="Y143" i="1"/>
  <c r="Y139" i="1"/>
  <c r="AW139" i="1" s="1"/>
  <c r="Y137" i="1"/>
  <c r="AW137" i="1" s="1"/>
  <c r="Y135" i="1"/>
  <c r="AW135" i="1" s="1"/>
  <c r="Y131" i="1"/>
  <c r="AW131" i="1" s="1"/>
  <c r="Y126" i="1"/>
  <c r="Y119" i="1"/>
  <c r="Y117" i="1"/>
  <c r="Y115" i="1"/>
  <c r="AW115" i="1" s="1"/>
  <c r="Y105" i="1"/>
  <c r="AW105" i="1" s="1"/>
  <c r="Y103" i="1"/>
  <c r="AW103" i="1" s="1"/>
  <c r="Y101" i="1"/>
  <c r="AW101" i="1" s="1"/>
  <c r="Y99" i="1"/>
  <c r="AW99" i="1" s="1"/>
  <c r="Y97" i="1"/>
  <c r="AW97" i="1" s="1"/>
  <c r="Y95" i="1"/>
  <c r="AW95" i="1" s="1"/>
  <c r="Y89" i="1"/>
  <c r="AW89" i="1" s="1"/>
  <c r="Y87" i="1"/>
  <c r="AW87" i="1" s="1"/>
  <c r="Y83" i="1"/>
  <c r="AW83" i="1" s="1"/>
  <c r="V79" i="1"/>
  <c r="Y81" i="1"/>
  <c r="AW81" i="1" s="1"/>
  <c r="Y79" i="1"/>
  <c r="Y74" i="1"/>
  <c r="AW74" i="1" s="1"/>
  <c r="V74" i="1"/>
  <c r="Y72" i="1"/>
  <c r="AW72" i="1" s="1"/>
  <c r="V72" i="1"/>
  <c r="Y68" i="1"/>
  <c r="AW68" i="1" s="1"/>
  <c r="V68" i="1"/>
  <c r="Y64" i="1"/>
  <c r="AW64" i="1" s="1"/>
  <c r="V64" i="1"/>
  <c r="Y62" i="1"/>
  <c r="AW62" i="1" s="1"/>
  <c r="V62" i="1"/>
  <c r="Y52" i="1"/>
  <c r="AW52" i="1" s="1"/>
  <c r="V52" i="1"/>
  <c r="Y50" i="1"/>
  <c r="AW50" i="1" s="1"/>
  <c r="V50" i="1"/>
  <c r="Y45" i="1"/>
  <c r="AW45" i="1" s="1"/>
  <c r="Y43" i="1"/>
  <c r="AW43" i="1" s="1"/>
  <c r="Y41" i="1"/>
  <c r="AW41" i="1" s="1"/>
  <c r="Y34" i="1"/>
  <c r="V34" i="1"/>
  <c r="Y32" i="1"/>
  <c r="V32" i="1"/>
  <c r="Y30" i="1"/>
  <c r="AW30" i="1" s="1"/>
  <c r="V30" i="1"/>
  <c r="Y28" i="1"/>
  <c r="V28" i="1"/>
  <c r="Y20" i="1"/>
  <c r="AW20" i="1" s="1"/>
  <c r="V20" i="1"/>
  <c r="Y15" i="1"/>
  <c r="Y13" i="1"/>
  <c r="AW13" i="1" s="1"/>
  <c r="V174" i="1"/>
  <c r="V172" i="1"/>
  <c r="V170" i="1"/>
  <c r="V168" i="1"/>
  <c r="V166" i="1"/>
  <c r="V164" i="1"/>
  <c r="V162" i="1"/>
  <c r="V160" i="1"/>
  <c r="V158" i="1"/>
  <c r="V156" i="1"/>
  <c r="V154" i="1"/>
  <c r="V152" i="1"/>
  <c r="V150" i="1"/>
  <c r="V148" i="1"/>
  <c r="V146" i="1"/>
  <c r="V144" i="1"/>
  <c r="V142" i="1"/>
  <c r="V140" i="1"/>
  <c r="V138" i="1"/>
  <c r="V136" i="1"/>
  <c r="V134" i="1"/>
  <c r="V132" i="1"/>
  <c r="V130" i="1"/>
  <c r="V128" i="1"/>
  <c r="V118" i="1"/>
  <c r="V91" i="1"/>
  <c r="V116" i="1"/>
  <c r="V114" i="1"/>
  <c r="V112" i="1"/>
  <c r="V110" i="1"/>
  <c r="V108" i="1"/>
  <c r="V106" i="1"/>
  <c r="V104" i="1"/>
  <c r="V102" i="1"/>
  <c r="V100" i="1"/>
  <c r="V98" i="1"/>
  <c r="V96" i="1"/>
  <c r="V94" i="1"/>
  <c r="X92" i="1"/>
  <c r="Y92" i="1" s="1"/>
  <c r="V90" i="1"/>
  <c r="V88" i="1"/>
  <c r="V86" i="1"/>
  <c r="V84" i="1"/>
  <c r="V82" i="1"/>
  <c r="V80" i="1"/>
  <c r="P175" i="1"/>
  <c r="V48" i="1"/>
  <c r="V46" i="1"/>
  <c r="W53" i="1"/>
  <c r="X53" i="1"/>
  <c r="V44" i="1"/>
  <c r="V42" i="1"/>
  <c r="V6" i="1"/>
  <c r="V16" i="1"/>
  <c r="V14" i="1"/>
  <c r="AW28" i="1" l="1"/>
  <c r="AW27" i="1"/>
  <c r="Q53" i="1"/>
  <c r="U53" i="1" s="1"/>
  <c r="AW71" i="1"/>
  <c r="AW15" i="1"/>
  <c r="AW32" i="1"/>
  <c r="AW21" i="1"/>
  <c r="AW37" i="1"/>
  <c r="AW25" i="1"/>
  <c r="AW19" i="1"/>
  <c r="AW23" i="1"/>
  <c r="AW33" i="1"/>
  <c r="AW48" i="1"/>
  <c r="AW39" i="1"/>
  <c r="AW34" i="1"/>
  <c r="AW14" i="1"/>
  <c r="AW38" i="1"/>
  <c r="AW47" i="1"/>
  <c r="AW16" i="1"/>
  <c r="AW29" i="1"/>
  <c r="AW22" i="1"/>
  <c r="AW31" i="1"/>
  <c r="AW18" i="1"/>
  <c r="AW46" i="1"/>
  <c r="AW169" i="1"/>
  <c r="AW7" i="1"/>
  <c r="AW96" i="1"/>
  <c r="AW156" i="1"/>
  <c r="AW10" i="1"/>
  <c r="AW161" i="1"/>
  <c r="AW77" i="1"/>
  <c r="AW118" i="1"/>
  <c r="AW138" i="1"/>
  <c r="AW56" i="1"/>
  <c r="AW159" i="1"/>
  <c r="AW9" i="1"/>
  <c r="AW61" i="1"/>
  <c r="AW78" i="1"/>
  <c r="AW110" i="1"/>
  <c r="AW140" i="1"/>
  <c r="AW88" i="1"/>
  <c r="AW79" i="1"/>
  <c r="AW127" i="1"/>
  <c r="AW130" i="1"/>
  <c r="AW90" i="1"/>
  <c r="AW100" i="1"/>
  <c r="AW134" i="1"/>
  <c r="AW160" i="1"/>
  <c r="AW82" i="1"/>
  <c r="AW86" i="1"/>
  <c r="AW145" i="1"/>
  <c r="AW172" i="1"/>
  <c r="AW163" i="1"/>
  <c r="AW165" i="1"/>
  <c r="AW55" i="1"/>
  <c r="AW152" i="1"/>
  <c r="AW166" i="1"/>
  <c r="AW94" i="1"/>
  <c r="AW104" i="1"/>
  <c r="AW119" i="1"/>
  <c r="AW157" i="1"/>
  <c r="AW67" i="1"/>
  <c r="AW155" i="1"/>
  <c r="AW141" i="1"/>
  <c r="AW114" i="1"/>
  <c r="AW112" i="1"/>
  <c r="AW125" i="1"/>
  <c r="AW113" i="1"/>
  <c r="AW117" i="1"/>
  <c r="AW58" i="1"/>
  <c r="AW75" i="1"/>
  <c r="AW57" i="1"/>
  <c r="AW51" i="1"/>
  <c r="AW59" i="1"/>
  <c r="AW6" i="1"/>
  <c r="AW69" i="1"/>
  <c r="AW158" i="1"/>
  <c r="AW144" i="1"/>
  <c r="AW170" i="1"/>
  <c r="AW123" i="1"/>
  <c r="AW65" i="1"/>
  <c r="AW136" i="1"/>
  <c r="AW143" i="1"/>
  <c r="AW142" i="1"/>
  <c r="AW126" i="1"/>
  <c r="AW73" i="1"/>
  <c r="AW146" i="1"/>
  <c r="AW164" i="1"/>
  <c r="AW128" i="1"/>
  <c r="Y53" i="1"/>
  <c r="AW53" i="1" s="1"/>
  <c r="AW92" i="1"/>
  <c r="V54" i="1"/>
  <c r="Q175" i="1" l="1"/>
  <c r="AC5" i="1" l="1"/>
  <c r="AI5" i="1" l="1"/>
  <c r="AJ5" i="1" s="1"/>
  <c r="AN5" i="1"/>
  <c r="AT5" i="1"/>
  <c r="AP5" i="1"/>
  <c r="AQ5" i="1" s="1"/>
  <c r="AS5" i="1" s="1"/>
  <c r="AT177" i="1" l="1"/>
  <c r="AZ5" i="1"/>
  <c r="BA5" i="1" s="1"/>
  <c r="BA6" i="1" s="1"/>
  <c r="AR5" i="1"/>
  <c r="AT175" i="1"/>
  <c r="AE103" i="1" l="1"/>
  <c r="AH103" i="1" s="1"/>
  <c r="AI103" i="1" s="1"/>
  <c r="AJ103" i="1" s="1"/>
  <c r="AL103" i="1"/>
  <c r="AM103" i="1" s="1"/>
  <c r="AC103" i="1"/>
  <c r="AN103" i="1" l="1"/>
  <c r="AR103" i="1"/>
  <c r="AQ103" i="1"/>
  <c r="AS103" i="1" s="1"/>
</calcChain>
</file>

<file path=xl/comments1.xml><?xml version="1.0" encoding="utf-8"?>
<comments xmlns="http://schemas.openxmlformats.org/spreadsheetml/2006/main">
  <authors>
    <author>395</author>
  </authors>
  <commentList>
    <comment ref="BB53" authorId="0" shapeId="0">
      <text>
        <r>
          <rPr>
            <b/>
            <sz val="9"/>
            <color indexed="81"/>
            <rFont val="Tahoma"/>
            <family val="2"/>
            <charset val="238"/>
          </rPr>
          <t>395:</t>
        </r>
        <r>
          <rPr>
            <sz val="9"/>
            <color indexed="81"/>
            <rFont val="Tahoma"/>
            <family val="2"/>
            <charset val="238"/>
          </rPr>
          <t xml:space="preserve">
přičteny plat.postupy v tabulce nejsou
ve mzdové i. ano
</t>
        </r>
      </text>
    </comment>
    <comment ref="BB157" authorId="0" shapeId="0">
      <text>
        <r>
          <rPr>
            <b/>
            <sz val="9"/>
            <color indexed="81"/>
            <rFont val="Tahoma"/>
            <family val="2"/>
            <charset val="238"/>
          </rPr>
          <t>395:</t>
        </r>
        <r>
          <rPr>
            <sz val="9"/>
            <color indexed="81"/>
            <rFont val="Tahoma"/>
            <family val="2"/>
            <charset val="238"/>
          </rPr>
          <t xml:space="preserve">
v lednu nemocnost úspora cca 60 tis.
</t>
        </r>
      </text>
    </comment>
  </commentList>
</comments>
</file>

<file path=xl/sharedStrings.xml><?xml version="1.0" encoding="utf-8"?>
<sst xmlns="http://schemas.openxmlformats.org/spreadsheetml/2006/main" count="1996" uniqueCount="148">
  <si>
    <t>škola, zařízení</t>
  </si>
  <si>
    <t>L8</t>
  </si>
  <si>
    <t>P16</t>
  </si>
  <si>
    <t>buňka ve finan. rozvaze</t>
  </si>
  <si>
    <t>tis. Kč</t>
  </si>
  <si>
    <t>změna nenár. sl</t>
  </si>
  <si>
    <t>P6</t>
  </si>
  <si>
    <t>L6</t>
  </si>
  <si>
    <t>L10a</t>
  </si>
  <si>
    <t>L10b</t>
  </si>
  <si>
    <t>L11</t>
  </si>
  <si>
    <t>L12</t>
  </si>
  <si>
    <t>L13</t>
  </si>
  <si>
    <t>Kč</t>
  </si>
  <si>
    <t>abs. obj</t>
  </si>
  <si>
    <t>% nenár. sl/tarify</t>
  </si>
  <si>
    <t>mzd. inv.</t>
  </si>
  <si>
    <t>výp/mzd.i</t>
  </si>
  <si>
    <t>přesčasy  tis. Kč</t>
  </si>
  <si>
    <t>ost. přípl  tis. Kč</t>
  </si>
  <si>
    <t>osob. př.  tis. Kč</t>
  </si>
  <si>
    <t>odměny  tis. Kč</t>
  </si>
  <si>
    <t>A9</t>
  </si>
  <si>
    <t>výsledná</t>
  </si>
  <si>
    <t>př. zvl.
  tis. Kč</t>
  </si>
  <si>
    <t>př. vedení
 tis. Kč</t>
  </si>
  <si>
    <t>přesp. hod. 
tis. Kč</t>
  </si>
  <si>
    <t>pl. tarify 
tis. Kč</t>
  </si>
  <si>
    <t>náhrady  
tis. Kč</t>
  </si>
  <si>
    <t>objekt</t>
  </si>
  <si>
    <t>úprava nen. sl.
krok C</t>
  </si>
  <si>
    <t>nenár. sl.
po úpravě
krok C</t>
  </si>
  <si>
    <t>mzd.i</t>
  </si>
  <si>
    <t>PED</t>
  </si>
  <si>
    <t>NEPED</t>
  </si>
  <si>
    <t>KATEG. ZAM.</t>
  </si>
  <si>
    <t xml:space="preserve"> - nárok.sl</t>
  </si>
  <si>
    <t>dle P1-04</t>
  </si>
  <si>
    <t>okr</t>
  </si>
  <si>
    <t>ESF+RP</t>
  </si>
  <si>
    <t>kalk. nárok. složky ročně
v tis. Kč</t>
  </si>
  <si>
    <t>tarify měsíčně
v tis. Kč</t>
  </si>
  <si>
    <t>př. poč. zam. 2014 ze stát. r.</t>
  </si>
  <si>
    <t>oč. př.p. zam. 15</t>
  </si>
  <si>
    <t>dopočtený prům. měs. plat 2015</t>
  </si>
  <si>
    <t>úroveň nenár. r.
2015 cel.</t>
  </si>
  <si>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2015</t>
    </r>
    <r>
      <rPr>
        <sz val="9"/>
        <rFont val="Times New Roman CE"/>
        <family val="1"/>
        <charset val="238"/>
      </rPr>
      <t xml:space="preserve"> tis.Kč</t>
    </r>
  </si>
  <si>
    <t>návrh platy
norm. 2015
v tis. Kč</t>
  </si>
  <si>
    <t>návrh -oček. 15
tis. Kč</t>
  </si>
  <si>
    <t>zm. nenár. sl. 14 Kč
krok A</t>
  </si>
  <si>
    <t>zm. nenár. sl. 2014 %
krok A</t>
  </si>
  <si>
    <t>zaměstn.
objekt. 15
krok B</t>
  </si>
  <si>
    <t>návrh - oček. 15
krok B</t>
  </si>
  <si>
    <t>zm. nenár. sl.2014 Kč
krok B</t>
  </si>
  <si>
    <t>zm. nenár. sl. 2014 %
krok B</t>
  </si>
  <si>
    <t>zm. nenár. sl. 14 %</t>
  </si>
  <si>
    <t>nenár. sl. 15/14</t>
  </si>
  <si>
    <t>platy 15
roční obj.
v tis. Kč</t>
  </si>
  <si>
    <t>nenár. sl.
vyplacené v  r. 2014</t>
  </si>
  <si>
    <t xml:space="preserve"> 14/13</t>
  </si>
  <si>
    <t>v tis. Kč</t>
  </si>
  <si>
    <t>v Kč</t>
  </si>
  <si>
    <t>prům. nenár.sl.
2014</t>
  </si>
  <si>
    <t>odměny
prům. 2014</t>
  </si>
  <si>
    <t>pr.osob. přípl. 2014</t>
  </si>
  <si>
    <t>prům. měs. plat 2014</t>
  </si>
  <si>
    <t>rozp. platy 
přímé 14 
ÚZ 33353</t>
  </si>
  <si>
    <t>platy celkem 
r. 2014
tis.Kč</t>
  </si>
  <si>
    <t>jednotlivě</t>
  </si>
  <si>
    <t>platy celkem
P1-04
součet P+N</t>
  </si>
  <si>
    <t>rozdíl platy
P1-04-ÚZ33353</t>
  </si>
  <si>
    <t>RP 2015  
na platy 
33052</t>
  </si>
  <si>
    <t>x</t>
  </si>
  <si>
    <t>kalk. 
nárok. sl. 15</t>
  </si>
  <si>
    <t>prům. nenár. sl. r. 2013</t>
  </si>
  <si>
    <t>normat.</t>
  </si>
  <si>
    <t>přímé+tarify</t>
  </si>
  <si>
    <t>přímé 33353</t>
  </si>
  <si>
    <t>RP 2015  
na tarify 
nedokryto</t>
  </si>
  <si>
    <t>projednání</t>
  </si>
  <si>
    <r>
      <t>platy roč. úpr. 2015</t>
    </r>
    <r>
      <rPr>
        <b/>
        <i/>
        <sz val="9"/>
        <rFont val="Times New Roman CE"/>
        <charset val="238"/>
      </rPr>
      <t xml:space="preserve">
v tis. Kč</t>
    </r>
  </si>
  <si>
    <t>skut. 2014</t>
  </si>
  <si>
    <t>specializ. příplatky
tis. Kč</t>
  </si>
  <si>
    <t>náhrady  platu
tis. Kč</t>
  </si>
  <si>
    <t>př. vedení a zastup.
 tis. Kč</t>
  </si>
  <si>
    <t>zvláštní přípl. 
  tis. Kč</t>
  </si>
  <si>
    <t>platové tarify 
tis. Kč</t>
  </si>
  <si>
    <t>odměny za přesp. hod. 
tis. Kč</t>
  </si>
  <si>
    <t>platy za přesčasy  tis. Kč</t>
  </si>
  <si>
    <t>ostatní přípl  tis. Kč</t>
  </si>
  <si>
    <t>osobní př.  tis. Kč</t>
  </si>
  <si>
    <t>pedag./neped.</t>
  </si>
  <si>
    <t>v rozp.</t>
  </si>
  <si>
    <t>nepokrytí
nár. celkem +dop. as.+RP</t>
  </si>
  <si>
    <t xml:space="preserve">nepokrytí
nár. celkem </t>
  </si>
  <si>
    <t>CELKEM pedagogové + neped.</t>
  </si>
  <si>
    <t xml:space="preserve">celkem  </t>
  </si>
  <si>
    <t>odměny  
tis. Kč</t>
  </si>
  <si>
    <t xml:space="preserve">    dopokrytí tarifů</t>
  </si>
  <si>
    <t>platy P1-04
-ÚZ33353-vyčísl. RP</t>
  </si>
  <si>
    <t>mzd.inv</t>
  </si>
  <si>
    <t>nár.sl.
upřesnění
škol</t>
  </si>
  <si>
    <t>změna potřeby nár. sl</t>
  </si>
  <si>
    <t>aktual.</t>
  </si>
  <si>
    <t>dodatečné šetření</t>
  </si>
  <si>
    <t>ÚZ33049, ÚZ33050 ÚZ 33457</t>
  </si>
  <si>
    <t>Saldo podp. opatření 
1.-3.</t>
  </si>
  <si>
    <t>zaměstnanci, úroveň odměňování - skutečnost v roce 2017, hrazeno ze stát. rozpočtu</t>
  </si>
  <si>
    <t>př. poč. zam. 2017 ze stát. r.</t>
  </si>
  <si>
    <t>př. poč. zam. 2017 z ESF</t>
  </si>
  <si>
    <t>platy celkem 
r. 2017
tis.Kč</t>
  </si>
  <si>
    <t>prům. měs. plat 2017</t>
  </si>
  <si>
    <t>pr.osob. přípl. 2017</t>
  </si>
  <si>
    <t>odměny
prům. 2017</t>
  </si>
  <si>
    <t>prům. nenár.sl.
2017</t>
  </si>
  <si>
    <t>změna tar. 7+11.17
(0,0??)</t>
  </si>
  <si>
    <t>1/2018</t>
  </si>
  <si>
    <t>zaměstnanci, prům.  platy 2018  v Kč</t>
  </si>
  <si>
    <t>oč. pr.př.p. zam. 18</t>
  </si>
  <si>
    <t>dopočtený prům. měs. plat 2018</t>
  </si>
  <si>
    <t>kalk. 
nárok. sl. 18</t>
  </si>
  <si>
    <t>úroveň nenár. r.
2018 cel.</t>
  </si>
  <si>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2018</t>
    </r>
    <r>
      <rPr>
        <sz val="9"/>
        <rFont val="Times New Roman CE"/>
        <family val="1"/>
        <charset val="238"/>
      </rPr>
      <t xml:space="preserve"> tis.Kč</t>
    </r>
  </si>
  <si>
    <t>návrh platy
norm. 2018
v tis. Kč</t>
  </si>
  <si>
    <t>návrh -oček. 18
tis. Kč</t>
  </si>
  <si>
    <t>zm. nenár. sl. 17 Kč
krok A</t>
  </si>
  <si>
    <t>zm. nenár. sl. 2017 %
krok A</t>
  </si>
  <si>
    <t>zaměstn.
objekt. 18
krok B</t>
  </si>
  <si>
    <t>návrh - oček. 18
krok B</t>
  </si>
  <si>
    <t>zm. nenár. sl.2017 Kč
krok B</t>
  </si>
  <si>
    <t>zm. nenár. sl. 2017 %
krok B</t>
  </si>
  <si>
    <r>
      <t>platy roč. úpr. 2018</t>
    </r>
    <r>
      <rPr>
        <b/>
        <i/>
        <sz val="9"/>
        <rFont val="Times New Roman CE"/>
        <charset val="238"/>
      </rPr>
      <t xml:space="preserve">
v tis. Kč</t>
    </r>
  </si>
  <si>
    <t>zm. nenár. sl. 17 %</t>
  </si>
  <si>
    <t>nenár. sl. 18/17</t>
  </si>
  <si>
    <t>nenár. sl.
vyplacené v  r. 2017</t>
  </si>
  <si>
    <t>prům. nenár. sl. r. 2016</t>
  </si>
  <si>
    <t>podíl nenár. sl 17/16</t>
  </si>
  <si>
    <t>vývoj oproti r. 2016</t>
  </si>
  <si>
    <t>mzdové podklady 1/2018</t>
  </si>
  <si>
    <t>porovnání na požadavky org.- r.2018</t>
  </si>
  <si>
    <r>
      <t xml:space="preserve">RP 2017 na </t>
    </r>
    <r>
      <rPr>
        <b/>
        <sz val="9"/>
        <rFont val="Times New Roman CE"/>
        <charset val="238"/>
      </rPr>
      <t xml:space="preserve">platy </t>
    </r>
    <r>
      <rPr>
        <sz val="9"/>
        <rFont val="Times New Roman CE"/>
        <family val="1"/>
        <charset val="238"/>
      </rPr>
      <t>ÚZ 33052, 073</t>
    </r>
  </si>
  <si>
    <t>platy 2018
roční obj. bez podp.op.</t>
  </si>
  <si>
    <t>1.-8.2018</t>
  </si>
  <si>
    <r>
      <t xml:space="preserve">rozp. </t>
    </r>
    <r>
      <rPr>
        <b/>
        <sz val="9"/>
        <rFont val="Times New Roman CE"/>
        <charset val="238"/>
      </rPr>
      <t>platy</t>
    </r>
    <r>
      <rPr>
        <sz val="9"/>
        <rFont val="Times New Roman CE"/>
        <family val="1"/>
        <charset val="238"/>
      </rPr>
      <t xml:space="preserve"> 
přímé 2017 
ÚZ 33353</t>
    </r>
  </si>
  <si>
    <t>3/2018</t>
  </si>
  <si>
    <t>kalkulace a vybilancování meziročního dopadu rozpisu rozpočtu pro rok 2018</t>
  </si>
  <si>
    <t>další RP</t>
  </si>
  <si>
    <t>asist. ped. 1.-8.2018 ÚZ 33457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</si>
</sst>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
    <numFmt numFmtId="166" formatCode="0.0%"/>
    <numFmt numFmtId="167" formatCode="#,##0.000"/>
    <numFmt numFmtId="168" formatCode="#,##0.0"/>
    <numFmt numFmtId="169" formatCode="0.0000"/>
  </numFmts>
  <fonts count="33" x14ac:knownFonts="1">
    <font>
      <sz val="10"/>
      <name val="Arial CE"/>
      <charset val="238"/>
    </font>
    <font>
      <sz val="10"/>
      <name val="Arial CE"/>
      <charset val="238"/>
    </font>
    <font>
      <sz val="10"/>
      <name val="Times New Roman CE"/>
      <family val="1"/>
      <charset val="238"/>
    </font>
    <font>
      <b/>
      <sz val="10"/>
      <name val="Arial CE"/>
      <family val="2"/>
      <charset val="238"/>
    </font>
    <font>
      <i/>
      <sz val="10"/>
      <name val="Times New Roman CE"/>
      <family val="1"/>
      <charset val="238"/>
    </font>
    <font>
      <i/>
      <sz val="10"/>
      <name val="Times New Roman CE"/>
      <charset val="238"/>
    </font>
    <font>
      <sz val="9"/>
      <name val="Times New Roman CE"/>
      <family val="1"/>
      <charset val="238"/>
    </font>
    <font>
      <sz val="10"/>
      <name val="Arial CE"/>
      <family val="2"/>
      <charset val="238"/>
    </font>
    <font>
      <b/>
      <i/>
      <sz val="10"/>
      <name val="Times New Roman CE"/>
      <family val="1"/>
      <charset val="238"/>
    </font>
    <font>
      <b/>
      <sz val="10"/>
      <name val="Arial CE"/>
      <charset val="238"/>
    </font>
    <font>
      <sz val="9"/>
      <name val="Arial CE"/>
      <charset val="238"/>
    </font>
    <font>
      <b/>
      <sz val="9"/>
      <name val="Times New Roman CE"/>
      <family val="1"/>
      <charset val="238"/>
    </font>
    <font>
      <b/>
      <sz val="9"/>
      <name val="Arial CE"/>
      <family val="2"/>
      <charset val="238"/>
    </font>
    <font>
      <b/>
      <sz val="9"/>
      <name val="Times New Roman CE"/>
      <charset val="238"/>
    </font>
    <font>
      <b/>
      <sz val="10"/>
      <name val="Times New Roman CE"/>
      <charset val="238"/>
    </font>
    <font>
      <sz val="9"/>
      <name val="Arial CE"/>
    </font>
    <font>
      <sz val="8"/>
      <name val="Times New Roman CE"/>
      <family val="1"/>
      <charset val="238"/>
    </font>
    <font>
      <b/>
      <sz val="9"/>
      <name val="Arial CE"/>
      <charset val="238"/>
    </font>
    <font>
      <sz val="10"/>
      <name val="Times New Roman CE"/>
    </font>
    <font>
      <sz val="9"/>
      <name val="Times New Roman CE"/>
      <charset val="238"/>
    </font>
    <font>
      <sz val="10"/>
      <name val="Arial CE"/>
    </font>
    <font>
      <b/>
      <sz val="9"/>
      <color rgb="FFFF0000"/>
      <name val="Arial CE"/>
      <charset val="238"/>
    </font>
    <font>
      <i/>
      <sz val="9"/>
      <color rgb="FFFF0000"/>
      <name val="Times New Roman CE"/>
      <family val="1"/>
      <charset val="238"/>
    </font>
    <font>
      <sz val="9"/>
      <color indexed="81"/>
      <name val="Tahoma"/>
      <family val="2"/>
      <charset val="238"/>
    </font>
    <font>
      <sz val="9"/>
      <color theme="1"/>
      <name val="Arial CE"/>
      <charset val="238"/>
    </font>
    <font>
      <sz val="8"/>
      <name val="Arial CE"/>
      <charset val="238"/>
    </font>
    <font>
      <sz val="10"/>
      <color theme="1"/>
      <name val="Arial CE"/>
      <charset val="238"/>
    </font>
    <font>
      <b/>
      <i/>
      <sz val="9"/>
      <name val="Times New Roman CE"/>
      <charset val="238"/>
    </font>
    <font>
      <sz val="9"/>
      <color theme="1"/>
      <name val="Times New Roman CE"/>
      <family val="1"/>
      <charset val="238"/>
    </font>
    <font>
      <sz val="9"/>
      <name val="Times New Roman"/>
      <family val="1"/>
      <charset val="238"/>
    </font>
    <font>
      <b/>
      <sz val="9"/>
      <color indexed="81"/>
      <name val="Tahoma"/>
      <family val="2"/>
      <charset val="238"/>
    </font>
    <font>
      <b/>
      <sz val="10"/>
      <color rgb="FFFF0000"/>
      <name val="Arial CE"/>
    </font>
    <font>
      <sz val="10"/>
      <name val="Times New Roman CE"/>
      <charset val="238"/>
    </font>
  </fonts>
  <fills count="15">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C000"/>
        <bgColor indexed="64"/>
      </patternFill>
    </fill>
    <fill>
      <patternFill patternType="solid">
        <fgColor rgb="FF99FFCC"/>
        <bgColor indexed="64"/>
      </patternFill>
    </fill>
    <fill>
      <patternFill patternType="solid">
        <fgColor theme="6" tint="0.3999755851924192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top style="thin">
        <color indexed="64"/>
      </top>
      <bottom style="medium">
        <color indexed="64"/>
      </bottom>
      <diagonal/>
    </border>
    <border>
      <left style="medium">
        <color indexed="64"/>
      </left>
      <right/>
      <top style="thick">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ck">
        <color indexed="64"/>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560">
    <xf numFmtId="0" fontId="0" fillId="0" borderId="0" xfId="0"/>
    <xf numFmtId="0" fontId="2" fillId="0" borderId="0" xfId="0" applyFont="1"/>
    <xf numFmtId="0" fontId="4" fillId="0" borderId="1" xfId="0" applyFont="1" applyBorder="1" applyAlignment="1">
      <alignment horizontal="center"/>
    </xf>
    <xf numFmtId="2" fontId="0" fillId="0" borderId="1" xfId="0" applyNumberFormat="1" applyBorder="1"/>
    <xf numFmtId="1" fontId="0" fillId="0" borderId="1" xfId="0" applyNumberFormat="1" applyBorder="1"/>
    <xf numFmtId="1" fontId="0" fillId="2" borderId="1" xfId="0" applyNumberFormat="1" applyFill="1" applyBorder="1"/>
    <xf numFmtId="166" fontId="0" fillId="2" borderId="1" xfId="0" applyNumberFormat="1" applyFill="1" applyBorder="1"/>
    <xf numFmtId="166" fontId="0" fillId="2" borderId="1" xfId="1" applyNumberFormat="1" applyFont="1" applyFill="1" applyBorder="1"/>
    <xf numFmtId="0" fontId="4" fillId="0" borderId="3" xfId="0" applyFont="1" applyBorder="1" applyAlignment="1">
      <alignment horizontal="center"/>
    </xf>
    <xf numFmtId="0" fontId="4" fillId="0" borderId="2" xfId="0" applyFont="1" applyBorder="1" applyAlignment="1">
      <alignment horizontal="right"/>
    </xf>
    <xf numFmtId="164" fontId="0" fillId="2" borderId="6" xfId="0" applyNumberFormat="1" applyFill="1" applyBorder="1"/>
    <xf numFmtId="0" fontId="4" fillId="0" borderId="7" xfId="0" applyFont="1" applyBorder="1"/>
    <xf numFmtId="0" fontId="8" fillId="0" borderId="1" xfId="0" applyFont="1" applyBorder="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166" fontId="0" fillId="2" borderId="4" xfId="1" applyNumberFormat="1" applyFont="1" applyFill="1" applyBorder="1"/>
    <xf numFmtId="0" fontId="0" fillId="0" borderId="9" xfId="0" applyBorder="1"/>
    <xf numFmtId="16" fontId="4" fillId="0" borderId="10" xfId="0" applyNumberFormat="1" applyFont="1" applyBorder="1" applyAlignment="1">
      <alignment horizontal="center"/>
    </xf>
    <xf numFmtId="164" fontId="0" fillId="2" borderId="5" xfId="0" applyNumberFormat="1" applyFill="1" applyBorder="1"/>
    <xf numFmtId="9" fontId="0" fillId="2" borderId="4" xfId="1" applyNumberFormat="1" applyFont="1" applyFill="1" applyBorder="1"/>
    <xf numFmtId="168" fontId="0" fillId="0" borderId="0" xfId="0" applyNumberFormat="1"/>
    <xf numFmtId="168" fontId="4" fillId="4" borderId="11" xfId="0" applyNumberFormat="1" applyFont="1" applyFill="1" applyBorder="1" applyAlignment="1">
      <alignment horizontal="center"/>
    </xf>
    <xf numFmtId="0" fontId="6" fillId="0" borderId="4" xfId="0" applyFont="1" applyBorder="1" applyAlignment="1">
      <alignment horizontal="center" wrapText="1"/>
    </xf>
    <xf numFmtId="0" fontId="10" fillId="0" borderId="0" xfId="0" applyFont="1"/>
    <xf numFmtId="0" fontId="0" fillId="0" borderId="0" xfId="0" applyFill="1"/>
    <xf numFmtId="0" fontId="6" fillId="0" borderId="0" xfId="0" applyFont="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5" borderId="1" xfId="0" applyFont="1" applyFill="1" applyBorder="1" applyAlignment="1">
      <alignment horizontal="center" wrapText="1"/>
    </xf>
    <xf numFmtId="0" fontId="6" fillId="6" borderId="1" xfId="0" applyFont="1" applyFill="1" applyBorder="1" applyAlignment="1">
      <alignment horizontal="center" wrapText="1"/>
    </xf>
    <xf numFmtId="0" fontId="6" fillId="0" borderId="5" xfId="0" applyFont="1" applyBorder="1" applyAlignment="1">
      <alignment horizontal="center" wrapText="1"/>
    </xf>
    <xf numFmtId="168" fontId="6" fillId="4" borderId="15" xfId="0" applyNumberFormat="1" applyFont="1" applyFill="1" applyBorder="1" applyAlignment="1">
      <alignment horizontal="center" wrapText="1"/>
    </xf>
    <xf numFmtId="0" fontId="6" fillId="0" borderId="17" xfId="0" applyFont="1" applyBorder="1" applyAlignment="1">
      <alignment horizontal="center" wrapText="1"/>
    </xf>
    <xf numFmtId="0" fontId="6" fillId="0" borderId="0" xfId="0" applyFont="1" applyAlignment="1">
      <alignment horizontal="center" wrapText="1"/>
    </xf>
    <xf numFmtId="0" fontId="6" fillId="0" borderId="6" xfId="0" applyFont="1" applyFill="1" applyBorder="1" applyAlignment="1">
      <alignment horizontal="left" vertical="center" wrapText="1"/>
    </xf>
    <xf numFmtId="168" fontId="4" fillId="3" borderId="20" xfId="0" applyNumberFormat="1" applyFont="1" applyFill="1" applyBorder="1" applyAlignment="1">
      <alignment horizontal="center"/>
    </xf>
    <xf numFmtId="0" fontId="2" fillId="7" borderId="22" xfId="0" applyFont="1" applyFill="1" applyBorder="1" applyAlignment="1">
      <alignment horizontal="center" wrapText="1"/>
    </xf>
    <xf numFmtId="0" fontId="5" fillId="0" borderId="21" xfId="0" applyFont="1" applyBorder="1" applyAlignment="1">
      <alignment horizontal="center"/>
    </xf>
    <xf numFmtId="168" fontId="0" fillId="0" borderId="0" xfId="0" applyNumberFormat="1" applyFill="1"/>
    <xf numFmtId="0" fontId="10" fillId="0" borderId="0" xfId="0" applyFont="1" applyAlignment="1">
      <alignment horizontal="center" vertical="center"/>
    </xf>
    <xf numFmtId="168" fontId="9" fillId="3" borderId="1" xfId="0" applyNumberFormat="1" applyFont="1" applyFill="1" applyBorder="1"/>
    <xf numFmtId="0" fontId="7" fillId="0" borderId="0" xfId="0" applyFont="1" applyFill="1" applyBorder="1"/>
    <xf numFmtId="0" fontId="0" fillId="0" borderId="18" xfId="0" applyBorder="1"/>
    <xf numFmtId="168" fontId="10" fillId="0" borderId="0" xfId="0" applyNumberFormat="1" applyFont="1"/>
    <xf numFmtId="168" fontId="0" fillId="4" borderId="0" xfId="0" applyNumberFormat="1" applyFill="1"/>
    <xf numFmtId="0" fontId="6" fillId="0" borderId="49" xfId="0" applyFont="1" applyFill="1" applyBorder="1" applyAlignment="1">
      <alignment horizontal="left" vertical="center" wrapText="1"/>
    </xf>
    <xf numFmtId="1" fontId="10" fillId="0" borderId="48" xfId="0" applyNumberFormat="1" applyFont="1" applyBorder="1"/>
    <xf numFmtId="164" fontId="10" fillId="2" borderId="50" xfId="0" applyNumberFormat="1" applyFont="1" applyFill="1" applyBorder="1"/>
    <xf numFmtId="0" fontId="10" fillId="0" borderId="48" xfId="0" applyFont="1" applyBorder="1"/>
    <xf numFmtId="9" fontId="10" fillId="2" borderId="52" xfId="1" applyNumberFormat="1" applyFont="1" applyFill="1" applyBorder="1"/>
    <xf numFmtId="1" fontId="10" fillId="0" borderId="26" xfId="0" applyNumberFormat="1" applyFont="1" applyBorder="1"/>
    <xf numFmtId="164" fontId="10" fillId="2" borderId="30" xfId="0" applyNumberFormat="1" applyFont="1" applyFill="1" applyBorder="1"/>
    <xf numFmtId="9" fontId="10" fillId="2" borderId="39" xfId="1" applyNumberFormat="1" applyFont="1" applyFill="1" applyBorder="1"/>
    <xf numFmtId="1" fontId="10" fillId="0" borderId="23" xfId="0" applyNumberFormat="1" applyFont="1" applyBorder="1"/>
    <xf numFmtId="164" fontId="10" fillId="2" borderId="12" xfId="0" applyNumberFormat="1" applyFont="1" applyFill="1" applyBorder="1"/>
    <xf numFmtId="9" fontId="10" fillId="2" borderId="14" xfId="1" applyNumberFormat="1" applyFont="1" applyFill="1" applyBorder="1"/>
    <xf numFmtId="0" fontId="0" fillId="0" borderId="2" xfId="0" applyBorder="1"/>
    <xf numFmtId="0" fontId="2" fillId="0" borderId="29" xfId="0" applyFont="1" applyBorder="1"/>
    <xf numFmtId="0" fontId="0" fillId="0" borderId="0" xfId="0" applyAlignment="1">
      <alignment horizontal="center"/>
    </xf>
    <xf numFmtId="0" fontId="10" fillId="0" borderId="18" xfId="0" applyFont="1" applyBorder="1"/>
    <xf numFmtId="0" fontId="10" fillId="0" borderId="28" xfId="0" applyFont="1" applyBorder="1"/>
    <xf numFmtId="1" fontId="4" fillId="0" borderId="1" xfId="0" applyNumberFormat="1" applyFont="1" applyBorder="1" applyAlignment="1">
      <alignment horizontal="center"/>
    </xf>
    <xf numFmtId="1" fontId="10" fillId="0" borderId="0" xfId="0" applyNumberFormat="1" applyFont="1"/>
    <xf numFmtId="1" fontId="0" fillId="0" borderId="0" xfId="0" applyNumberFormat="1"/>
    <xf numFmtId="0" fontId="6" fillId="0" borderId="57" xfId="0" applyFont="1" applyFill="1" applyBorder="1" applyAlignment="1">
      <alignment horizontal="left" vertical="center" wrapText="1"/>
    </xf>
    <xf numFmtId="1" fontId="10" fillId="0" borderId="37" xfId="0" applyNumberFormat="1" applyFont="1" applyBorder="1"/>
    <xf numFmtId="164" fontId="10" fillId="2" borderId="36" xfId="0" applyNumberFormat="1" applyFont="1" applyFill="1" applyBorder="1"/>
    <xf numFmtId="9" fontId="10" fillId="2" borderId="38" xfId="1" applyNumberFormat="1" applyFont="1" applyFill="1" applyBorder="1"/>
    <xf numFmtId="0" fontId="0" fillId="0" borderId="45" xfId="0" applyBorder="1"/>
    <xf numFmtId="0" fontId="10" fillId="0" borderId="67" xfId="0" applyFont="1" applyBorder="1"/>
    <xf numFmtId="0" fontId="6" fillId="0" borderId="66" xfId="0" applyFont="1" applyFill="1" applyBorder="1" applyAlignment="1">
      <alignment horizontal="left" vertical="center" wrapText="1"/>
    </xf>
    <xf numFmtId="1" fontId="10" fillId="0" borderId="24" xfId="0" applyNumberFormat="1" applyFont="1" applyBorder="1"/>
    <xf numFmtId="164" fontId="10" fillId="2" borderId="59" xfId="0" applyNumberFormat="1" applyFont="1" applyFill="1" applyBorder="1"/>
    <xf numFmtId="9" fontId="10" fillId="2" borderId="10" xfId="1" applyNumberFormat="1" applyFont="1" applyFill="1" applyBorder="1"/>
    <xf numFmtId="0" fontId="10" fillId="0" borderId="56" xfId="0" applyFont="1" applyBorder="1"/>
    <xf numFmtId="1" fontId="10" fillId="0" borderId="65" xfId="0" applyNumberFormat="1" applyFont="1" applyBorder="1"/>
    <xf numFmtId="164" fontId="10" fillId="2" borderId="63" xfId="0" applyNumberFormat="1" applyFont="1" applyFill="1" applyBorder="1"/>
    <xf numFmtId="9" fontId="10" fillId="2" borderId="70" xfId="1" applyNumberFormat="1" applyFont="1" applyFill="1" applyBorder="1"/>
    <xf numFmtId="1" fontId="10" fillId="0" borderId="8" xfId="0" applyNumberFormat="1" applyFont="1" applyBorder="1"/>
    <xf numFmtId="164" fontId="10" fillId="2" borderId="11" xfId="0" applyNumberFormat="1" applyFont="1" applyFill="1" applyBorder="1"/>
    <xf numFmtId="9" fontId="10" fillId="2" borderId="7" xfId="1" applyNumberFormat="1" applyFont="1" applyFill="1" applyBorder="1"/>
    <xf numFmtId="164" fontId="0" fillId="2" borderId="50" xfId="0" applyNumberFormat="1" applyFill="1" applyBorder="1"/>
    <xf numFmtId="9" fontId="0" fillId="2" borderId="52" xfId="1" applyNumberFormat="1" applyFont="1" applyFill="1" applyBorder="1"/>
    <xf numFmtId="0" fontId="0" fillId="0" borderId="53" xfId="0" applyBorder="1"/>
    <xf numFmtId="1" fontId="0" fillId="0" borderId="65" xfId="0" applyNumberFormat="1" applyBorder="1"/>
    <xf numFmtId="164" fontId="0" fillId="2" borderId="63" xfId="0" applyNumberFormat="1" applyFill="1" applyBorder="1"/>
    <xf numFmtId="9" fontId="0" fillId="2" borderId="70" xfId="1" applyNumberFormat="1" applyFont="1" applyFill="1" applyBorder="1"/>
    <xf numFmtId="166" fontId="0" fillId="2" borderId="70" xfId="1" applyNumberFormat="1" applyFont="1" applyFill="1" applyBorder="1"/>
    <xf numFmtId="0" fontId="0" fillId="0" borderId="67" xfId="0" applyBorder="1"/>
    <xf numFmtId="168" fontId="9" fillId="3" borderId="65" xfId="0" applyNumberFormat="1" applyFont="1" applyFill="1" applyBorder="1"/>
    <xf numFmtId="0" fontId="6" fillId="0" borderId="73" xfId="0" applyFont="1" applyFill="1" applyBorder="1" applyAlignment="1">
      <alignment horizontal="left" vertical="center" wrapText="1"/>
    </xf>
    <xf numFmtId="0" fontId="6" fillId="0" borderId="54" xfId="0" applyFont="1" applyFill="1" applyBorder="1" applyAlignment="1">
      <alignment horizontal="left" vertical="center" wrapText="1"/>
    </xf>
    <xf numFmtId="1" fontId="0" fillId="0" borderId="26" xfId="0" applyNumberFormat="1" applyBorder="1"/>
    <xf numFmtId="164" fontId="0" fillId="2" borderId="30" xfId="0" applyNumberFormat="1" applyFill="1" applyBorder="1"/>
    <xf numFmtId="9" fontId="0" fillId="2" borderId="39" xfId="1" applyNumberFormat="1" applyFont="1" applyFill="1" applyBorder="1"/>
    <xf numFmtId="0" fontId="0" fillId="0" borderId="57" xfId="0" applyBorder="1"/>
    <xf numFmtId="167" fontId="0" fillId="0" borderId="30" xfId="0" applyNumberFormat="1" applyFill="1" applyBorder="1"/>
    <xf numFmtId="167" fontId="0" fillId="0" borderId="63" xfId="0" applyNumberFormat="1" applyFill="1" applyBorder="1"/>
    <xf numFmtId="0" fontId="6" fillId="0" borderId="58" xfId="0" applyFont="1" applyFill="1" applyBorder="1" applyAlignment="1">
      <alignment horizontal="left" vertical="center" wrapText="1"/>
    </xf>
    <xf numFmtId="0" fontId="0" fillId="0" borderId="56" xfId="0" applyBorder="1"/>
    <xf numFmtId="168" fontId="0" fillId="7" borderId="0" xfId="0" applyNumberFormat="1" applyFill="1"/>
    <xf numFmtId="0" fontId="4" fillId="4" borderId="20" xfId="0" applyFont="1" applyFill="1" applyBorder="1" applyAlignment="1">
      <alignment horizontal="center"/>
    </xf>
    <xf numFmtId="168" fontId="4" fillId="0" borderId="6" xfId="0" applyNumberFormat="1" applyFont="1" applyBorder="1" applyAlignment="1">
      <alignment horizontal="center"/>
    </xf>
    <xf numFmtId="168" fontId="0" fillId="2" borderId="6" xfId="0" applyNumberFormat="1" applyFill="1" applyBorder="1"/>
    <xf numFmtId="168" fontId="8" fillId="3" borderId="1" xfId="0" applyNumberFormat="1" applyFont="1" applyFill="1" applyBorder="1" applyAlignment="1">
      <alignment horizontal="center"/>
    </xf>
    <xf numFmtId="168" fontId="0" fillId="0" borderId="1" xfId="0" applyNumberFormat="1" applyBorder="1"/>
    <xf numFmtId="168" fontId="0" fillId="0" borderId="65" xfId="0" applyNumberFormat="1" applyBorder="1"/>
    <xf numFmtId="168" fontId="0" fillId="0" borderId="48" xfId="0" applyNumberFormat="1" applyBorder="1"/>
    <xf numFmtId="168" fontId="0" fillId="0" borderId="24" xfId="0" applyNumberFormat="1" applyBorder="1"/>
    <xf numFmtId="168" fontId="17" fillId="3" borderId="0" xfId="0" applyNumberFormat="1" applyFont="1" applyFill="1"/>
    <xf numFmtId="1" fontId="10" fillId="10" borderId="60" xfId="0" applyNumberFormat="1" applyFont="1" applyFill="1" applyBorder="1"/>
    <xf numFmtId="1" fontId="10" fillId="10" borderId="13" xfId="0" applyNumberFormat="1" applyFont="1" applyFill="1" applyBorder="1"/>
    <xf numFmtId="1" fontId="10" fillId="10" borderId="64" xfId="0" applyNumberFormat="1" applyFont="1" applyFill="1" applyBorder="1"/>
    <xf numFmtId="1" fontId="10" fillId="10" borderId="31" xfId="0" applyNumberFormat="1" applyFont="1" applyFill="1" applyBorder="1"/>
    <xf numFmtId="168" fontId="6" fillId="4" borderId="16" xfId="0" applyNumberFormat="1" applyFont="1" applyFill="1" applyBorder="1" applyAlignment="1">
      <alignment horizontal="center" wrapText="1"/>
    </xf>
    <xf numFmtId="168" fontId="4" fillId="4" borderId="8" xfId="0" applyNumberFormat="1" applyFont="1" applyFill="1" applyBorder="1" applyAlignment="1">
      <alignment horizontal="center"/>
    </xf>
    <xf numFmtId="1" fontId="0" fillId="8" borderId="1" xfId="0" applyNumberFormat="1" applyFill="1" applyBorder="1"/>
    <xf numFmtId="1" fontId="0" fillId="8" borderId="65" xfId="0" applyNumberFormat="1" applyFill="1" applyBorder="1"/>
    <xf numFmtId="167" fontId="10" fillId="2" borderId="14" xfId="0" applyNumberFormat="1" applyFont="1" applyFill="1" applyBorder="1"/>
    <xf numFmtId="167" fontId="10" fillId="2" borderId="70" xfId="0" applyNumberFormat="1" applyFont="1" applyFill="1" applyBorder="1"/>
    <xf numFmtId="167" fontId="10" fillId="2" borderId="39" xfId="0" applyNumberFormat="1" applyFont="1" applyFill="1" applyBorder="1"/>
    <xf numFmtId="0" fontId="0" fillId="0" borderId="26" xfId="0" applyFill="1" applyBorder="1" applyAlignment="1">
      <alignment horizontal="center" vertical="center"/>
    </xf>
    <xf numFmtId="0" fontId="0" fillId="0" borderId="65" xfId="0" applyFill="1" applyBorder="1" applyAlignment="1">
      <alignment horizontal="center" vertical="center"/>
    </xf>
    <xf numFmtId="1" fontId="0" fillId="12" borderId="0" xfId="0" applyNumberFormat="1" applyFill="1"/>
    <xf numFmtId="1" fontId="6" fillId="12" borderId="56" xfId="0" applyNumberFormat="1" applyFont="1" applyFill="1" applyBorder="1"/>
    <xf numFmtId="1" fontId="6" fillId="12" borderId="1" xfId="0" applyNumberFormat="1" applyFont="1" applyFill="1" applyBorder="1" applyAlignment="1">
      <alignment horizontal="center" wrapText="1"/>
    </xf>
    <xf numFmtId="168" fontId="19" fillId="0" borderId="6" xfId="0" applyNumberFormat="1" applyFont="1" applyBorder="1" applyAlignment="1">
      <alignment horizontal="center" wrapText="1"/>
    </xf>
    <xf numFmtId="0" fontId="6" fillId="0" borderId="18" xfId="0" applyFont="1" applyBorder="1" applyAlignment="1">
      <alignment horizontal="center" vertical="center" wrapText="1"/>
    </xf>
    <xf numFmtId="0" fontId="6" fillId="4" borderId="19" xfId="0" applyFont="1" applyFill="1" applyBorder="1" applyAlignment="1">
      <alignment horizontal="center" vertical="center" wrapText="1"/>
    </xf>
    <xf numFmtId="165" fontId="0" fillId="0" borderId="20" xfId="0" applyNumberFormat="1" applyBorder="1"/>
    <xf numFmtId="165" fontId="0" fillId="0" borderId="62" xfId="0" applyNumberFormat="1" applyBorder="1"/>
    <xf numFmtId="165" fontId="0" fillId="0" borderId="27" xfId="0" applyNumberFormat="1" applyBorder="1"/>
    <xf numFmtId="0" fontId="6" fillId="8" borderId="58" xfId="0" applyFont="1" applyFill="1" applyBorder="1" applyAlignment="1">
      <alignment horizontal="left" vertical="center" wrapText="1"/>
    </xf>
    <xf numFmtId="0" fontId="6" fillId="8" borderId="73" xfId="0" applyFont="1" applyFill="1" applyBorder="1" applyAlignment="1">
      <alignment horizontal="left" vertical="center" wrapText="1"/>
    </xf>
    <xf numFmtId="165" fontId="0" fillId="7" borderId="0" xfId="0" applyNumberFormat="1" applyFill="1"/>
    <xf numFmtId="165" fontId="10" fillId="0" borderId="0" xfId="0" applyNumberFormat="1" applyFont="1"/>
    <xf numFmtId="165" fontId="0" fillId="0" borderId="0" xfId="0" applyNumberFormat="1"/>
    <xf numFmtId="167" fontId="0" fillId="8" borderId="0" xfId="0" applyNumberFormat="1" applyFill="1"/>
    <xf numFmtId="167" fontId="10" fillId="8" borderId="0" xfId="0" applyNumberFormat="1" applyFont="1" applyFill="1"/>
    <xf numFmtId="167" fontId="16" fillId="8" borderId="9" xfId="0" applyNumberFormat="1" applyFont="1" applyFill="1" applyBorder="1" applyAlignment="1">
      <alignment horizontal="center" wrapText="1"/>
    </xf>
    <xf numFmtId="167" fontId="4" fillId="8" borderId="78" xfId="0" applyNumberFormat="1" applyFont="1" applyFill="1" applyBorder="1" applyAlignment="1">
      <alignment horizontal="center"/>
    </xf>
    <xf numFmtId="167" fontId="10" fillId="0" borderId="0" xfId="0" applyNumberFormat="1" applyFont="1"/>
    <xf numFmtId="167" fontId="0" fillId="0" borderId="0" xfId="0" applyNumberFormat="1" applyFill="1"/>
    <xf numFmtId="167" fontId="16" fillId="0" borderId="14" xfId="0" applyNumberFormat="1" applyFont="1" applyBorder="1" applyAlignment="1">
      <alignment horizontal="center" wrapText="1"/>
    </xf>
    <xf numFmtId="167" fontId="4" fillId="0" borderId="4" xfId="0" applyNumberFormat="1" applyFont="1" applyBorder="1" applyAlignment="1">
      <alignment horizontal="center"/>
    </xf>
    <xf numFmtId="167" fontId="0" fillId="2" borderId="4" xfId="0" applyNumberFormat="1" applyFill="1" applyBorder="1"/>
    <xf numFmtId="167" fontId="0" fillId="2" borderId="70" xfId="0" applyNumberFormat="1" applyFill="1" applyBorder="1"/>
    <xf numFmtId="167" fontId="0" fillId="2" borderId="39" xfId="0" applyNumberFormat="1" applyFill="1" applyBorder="1"/>
    <xf numFmtId="167" fontId="0" fillId="2" borderId="14" xfId="0" applyNumberFormat="1" applyFill="1" applyBorder="1"/>
    <xf numFmtId="167" fontId="0" fillId="2" borderId="52" xfId="0" applyNumberFormat="1" applyFill="1" applyBorder="1"/>
    <xf numFmtId="167" fontId="0" fillId="10" borderId="4" xfId="0" applyNumberFormat="1" applyFill="1" applyBorder="1"/>
    <xf numFmtId="167" fontId="0" fillId="10" borderId="70" xfId="0" applyNumberFormat="1" applyFill="1" applyBorder="1"/>
    <xf numFmtId="167" fontId="10" fillId="2" borderId="52" xfId="0" applyNumberFormat="1" applyFont="1" applyFill="1" applyBorder="1"/>
    <xf numFmtId="167" fontId="10" fillId="2" borderId="38" xfId="0" applyNumberFormat="1" applyFont="1" applyFill="1" applyBorder="1"/>
    <xf numFmtId="167" fontId="10" fillId="2" borderId="10" xfId="0" applyNumberFormat="1" applyFont="1" applyFill="1" applyBorder="1"/>
    <xf numFmtId="167" fontId="10" fillId="2" borderId="7" xfId="0" applyNumberFormat="1" applyFont="1" applyFill="1" applyBorder="1"/>
    <xf numFmtId="167" fontId="0" fillId="0" borderId="0" xfId="0" applyNumberFormat="1"/>
    <xf numFmtId="167" fontId="0" fillId="7" borderId="0" xfId="0" applyNumberFormat="1" applyFill="1"/>
    <xf numFmtId="167" fontId="6" fillId="3" borderId="12" xfId="0" applyNumberFormat="1" applyFont="1" applyFill="1" applyBorder="1" applyAlignment="1">
      <alignment horizontal="center" vertical="center" wrapText="1"/>
    </xf>
    <xf numFmtId="167" fontId="6" fillId="3" borderId="13" xfId="0" applyNumberFormat="1" applyFont="1" applyFill="1" applyBorder="1" applyAlignment="1">
      <alignment horizontal="center" vertical="center" wrapText="1"/>
    </xf>
    <xf numFmtId="167" fontId="4" fillId="3" borderId="5" xfId="0" applyNumberFormat="1" applyFont="1" applyFill="1" applyBorder="1" applyAlignment="1">
      <alignment horizontal="center"/>
    </xf>
    <xf numFmtId="167" fontId="4" fillId="3" borderId="3" xfId="0" applyNumberFormat="1" applyFont="1" applyFill="1" applyBorder="1" applyAlignment="1">
      <alignment horizontal="center"/>
    </xf>
    <xf numFmtId="167" fontId="0" fillId="0" borderId="5" xfId="0" applyNumberFormat="1" applyFill="1" applyBorder="1"/>
    <xf numFmtId="167" fontId="0" fillId="0" borderId="3" xfId="0" applyNumberFormat="1" applyFill="1" applyBorder="1"/>
    <xf numFmtId="167" fontId="0" fillId="0" borderId="64" xfId="0" applyNumberFormat="1" applyFill="1" applyBorder="1"/>
    <xf numFmtId="167" fontId="0" fillId="0" borderId="31" xfId="0" applyNumberFormat="1" applyFill="1" applyBorder="1"/>
    <xf numFmtId="167" fontId="0" fillId="0" borderId="12" xfId="0" applyNumberFormat="1" applyFill="1" applyBorder="1"/>
    <xf numFmtId="167" fontId="0" fillId="0" borderId="13" xfId="0" applyNumberFormat="1" applyFill="1" applyBorder="1"/>
    <xf numFmtId="167" fontId="0" fillId="0" borderId="50" xfId="0" applyNumberFormat="1" applyFill="1" applyBorder="1"/>
    <xf numFmtId="167" fontId="0" fillId="0" borderId="51" xfId="0" applyNumberFormat="1" applyFill="1" applyBorder="1"/>
    <xf numFmtId="167" fontId="10" fillId="0" borderId="50" xfId="0" applyNumberFormat="1" applyFont="1" applyFill="1" applyBorder="1"/>
    <xf numFmtId="167" fontId="10" fillId="0" borderId="51" xfId="0" applyNumberFormat="1" applyFont="1" applyFill="1" applyBorder="1"/>
    <xf numFmtId="167" fontId="10" fillId="0" borderId="36" xfId="0" applyNumberFormat="1" applyFont="1" applyFill="1" applyBorder="1"/>
    <xf numFmtId="167" fontId="10" fillId="0" borderId="68" xfId="0" applyNumberFormat="1" applyFont="1" applyFill="1" applyBorder="1"/>
    <xf numFmtId="167" fontId="10" fillId="0" borderId="30" xfId="0" applyNumberFormat="1" applyFont="1" applyFill="1" applyBorder="1"/>
    <xf numFmtId="167" fontId="10" fillId="0" borderId="31" xfId="0" applyNumberFormat="1" applyFont="1" applyFill="1" applyBorder="1"/>
    <xf numFmtId="167" fontId="10" fillId="0" borderId="59" xfId="0" applyNumberFormat="1" applyFont="1" applyFill="1" applyBorder="1"/>
    <xf numFmtId="167" fontId="10" fillId="0" borderId="60" xfId="0" applyNumberFormat="1" applyFont="1" applyFill="1" applyBorder="1"/>
    <xf numFmtId="167" fontId="10" fillId="0" borderId="12" xfId="0" applyNumberFormat="1" applyFont="1" applyFill="1" applyBorder="1"/>
    <xf numFmtId="167" fontId="10" fillId="0" borderId="13" xfId="0" applyNumberFormat="1" applyFont="1" applyFill="1" applyBorder="1"/>
    <xf numFmtId="167" fontId="10" fillId="0" borderId="63" xfId="0" applyNumberFormat="1" applyFont="1" applyFill="1" applyBorder="1"/>
    <xf numFmtId="167" fontId="10" fillId="0" borderId="64" xfId="0" applyNumberFormat="1" applyFont="1" applyFill="1" applyBorder="1"/>
    <xf numFmtId="167" fontId="10" fillId="0" borderId="11" xfId="0" applyNumberFormat="1" applyFont="1" applyFill="1" applyBorder="1"/>
    <xf numFmtId="167" fontId="10" fillId="0" borderId="72" xfId="0" applyNumberFormat="1" applyFont="1" applyFill="1" applyBorder="1"/>
    <xf numFmtId="167" fontId="10" fillId="0" borderId="33" xfId="0" applyNumberFormat="1" applyFont="1" applyFill="1" applyBorder="1"/>
    <xf numFmtId="167" fontId="10" fillId="0" borderId="75" xfId="0" applyNumberFormat="1" applyFont="1" applyFill="1" applyBorder="1"/>
    <xf numFmtId="167" fontId="0" fillId="0" borderId="23" xfId="0" applyNumberFormat="1" applyFill="1" applyBorder="1"/>
    <xf numFmtId="167" fontId="0" fillId="0" borderId="65" xfId="0" applyNumberFormat="1" applyFill="1" applyBorder="1"/>
    <xf numFmtId="165" fontId="0" fillId="0" borderId="27" xfId="0" applyNumberFormat="1" applyFont="1" applyFill="1" applyBorder="1"/>
    <xf numFmtId="1" fontId="0" fillId="0" borderId="26" xfId="0" applyNumberFormat="1" applyFont="1" applyFill="1" applyBorder="1"/>
    <xf numFmtId="9" fontId="0" fillId="9" borderId="39" xfId="1" applyNumberFormat="1" applyFont="1" applyFill="1" applyBorder="1"/>
    <xf numFmtId="1" fontId="0" fillId="9" borderId="65" xfId="0" applyNumberFormat="1" applyFill="1" applyBorder="1"/>
    <xf numFmtId="164" fontId="0" fillId="9" borderId="63" xfId="0" applyNumberFormat="1" applyFill="1" applyBorder="1"/>
    <xf numFmtId="9" fontId="0" fillId="9" borderId="70" xfId="1" applyNumberFormat="1" applyFont="1" applyFill="1" applyBorder="1"/>
    <xf numFmtId="1" fontId="0" fillId="9" borderId="23" xfId="0" applyNumberFormat="1" applyFill="1" applyBorder="1"/>
    <xf numFmtId="164" fontId="0" fillId="9" borderId="12" xfId="0" applyNumberFormat="1" applyFill="1" applyBorder="1"/>
    <xf numFmtId="0" fontId="21" fillId="0" borderId="56" xfId="0" applyFont="1" applyFill="1" applyBorder="1"/>
    <xf numFmtId="4" fontId="10" fillId="0" borderId="0" xfId="0" applyNumberFormat="1" applyFont="1"/>
    <xf numFmtId="168" fontId="17" fillId="0" borderId="0" xfId="0" applyNumberFormat="1" applyFont="1"/>
    <xf numFmtId="167" fontId="10" fillId="0" borderId="23" xfId="0" applyNumberFormat="1" applyFont="1" applyFill="1" applyBorder="1"/>
    <xf numFmtId="167" fontId="10" fillId="0" borderId="65" xfId="0" applyNumberFormat="1" applyFont="1" applyFill="1" applyBorder="1"/>
    <xf numFmtId="167" fontId="4" fillId="8" borderId="47" xfId="0" applyNumberFormat="1" applyFont="1" applyFill="1" applyBorder="1" applyAlignment="1">
      <alignment horizontal="center"/>
    </xf>
    <xf numFmtId="167" fontId="6" fillId="4" borderId="12" xfId="0" applyNumberFormat="1" applyFont="1" applyFill="1" applyBorder="1" applyAlignment="1">
      <alignment horizontal="center" wrapText="1"/>
    </xf>
    <xf numFmtId="167" fontId="4" fillId="4" borderId="5" xfId="0" applyNumberFormat="1" applyFont="1" applyFill="1" applyBorder="1" applyAlignment="1">
      <alignment horizontal="center"/>
    </xf>
    <xf numFmtId="167" fontId="0" fillId="10" borderId="55" xfId="0" applyNumberFormat="1" applyFill="1" applyBorder="1"/>
    <xf numFmtId="167" fontId="0" fillId="10" borderId="55" xfId="0" applyNumberFormat="1" applyFont="1" applyFill="1" applyBorder="1"/>
    <xf numFmtId="167" fontId="0" fillId="10" borderId="19" xfId="0" applyNumberFormat="1" applyFont="1" applyFill="1" applyBorder="1"/>
    <xf numFmtId="167" fontId="0" fillId="10" borderId="19" xfId="0" applyNumberFormat="1" applyFill="1" applyBorder="1"/>
    <xf numFmtId="167" fontId="10" fillId="10" borderId="9" xfId="0" applyNumberFormat="1" applyFont="1" applyFill="1" applyBorder="1"/>
    <xf numFmtId="1" fontId="0" fillId="10" borderId="3" xfId="0" applyNumberFormat="1" applyFill="1" applyBorder="1"/>
    <xf numFmtId="1" fontId="0" fillId="10" borderId="1" xfId="0" applyNumberFormat="1" applyFill="1" applyBorder="1"/>
    <xf numFmtId="167" fontId="10" fillId="10" borderId="49" xfId="0" applyNumberFormat="1" applyFont="1" applyFill="1" applyBorder="1"/>
    <xf numFmtId="1" fontId="10" fillId="10" borderId="51" xfId="0" applyNumberFormat="1" applyFont="1" applyFill="1" applyBorder="1"/>
    <xf numFmtId="1" fontId="10" fillId="10" borderId="48" xfId="0" applyNumberFormat="1" applyFont="1" applyFill="1" applyBorder="1"/>
    <xf numFmtId="1" fontId="10" fillId="10" borderId="68" xfId="0" applyNumberFormat="1" applyFont="1" applyFill="1" applyBorder="1"/>
    <xf numFmtId="1" fontId="10" fillId="10" borderId="37" xfId="0" applyNumberFormat="1" applyFont="1" applyFill="1" applyBorder="1"/>
    <xf numFmtId="1" fontId="10" fillId="10" borderId="26" xfId="0" applyNumberFormat="1" applyFont="1" applyFill="1" applyBorder="1"/>
    <xf numFmtId="1" fontId="10" fillId="10" borderId="24" xfId="0" applyNumberFormat="1" applyFont="1" applyFill="1" applyBorder="1"/>
    <xf numFmtId="1" fontId="10" fillId="10" borderId="23" xfId="0" applyNumberFormat="1" applyFont="1" applyFill="1" applyBorder="1"/>
    <xf numFmtId="1" fontId="10" fillId="10" borderId="65" xfId="0" applyNumberFormat="1" applyFont="1" applyFill="1" applyBorder="1"/>
    <xf numFmtId="1" fontId="10" fillId="10" borderId="72" xfId="0" applyNumberFormat="1" applyFont="1" applyFill="1" applyBorder="1"/>
    <xf numFmtId="1" fontId="10" fillId="10" borderId="8" xfId="0" applyNumberFormat="1" applyFont="1" applyFill="1" applyBorder="1"/>
    <xf numFmtId="167" fontId="10" fillId="10" borderId="47" xfId="0" applyNumberFormat="1" applyFont="1" applyFill="1" applyBorder="1"/>
    <xf numFmtId="1" fontId="24" fillId="10" borderId="24" xfId="0" applyNumberFormat="1" applyFont="1" applyFill="1" applyBorder="1"/>
    <xf numFmtId="1" fontId="24" fillId="10" borderId="26" xfId="0" applyNumberFormat="1" applyFont="1" applyFill="1" applyBorder="1"/>
    <xf numFmtId="1" fontId="24" fillId="10" borderId="23" xfId="0" applyNumberFormat="1" applyFont="1" applyFill="1" applyBorder="1"/>
    <xf numFmtId="1" fontId="24" fillId="10" borderId="65" xfId="0" applyNumberFormat="1" applyFont="1" applyFill="1" applyBorder="1"/>
    <xf numFmtId="165" fontId="12" fillId="4" borderId="9" xfId="0" applyNumberFormat="1" applyFont="1" applyFill="1" applyBorder="1" applyAlignment="1">
      <alignment horizontal="center"/>
    </xf>
    <xf numFmtId="165" fontId="6" fillId="4" borderId="78" xfId="0" applyNumberFormat="1" applyFont="1" applyFill="1" applyBorder="1" applyAlignment="1">
      <alignment horizontal="center" wrapText="1"/>
    </xf>
    <xf numFmtId="165" fontId="4" fillId="4" borderId="78" xfId="0" applyNumberFormat="1" applyFont="1" applyFill="1" applyBorder="1" applyAlignment="1">
      <alignment horizontal="center"/>
    </xf>
    <xf numFmtId="165" fontId="0" fillId="0" borderId="78" xfId="0" applyNumberFormat="1" applyFill="1" applyBorder="1" applyAlignment="1">
      <alignment horizontal="center"/>
    </xf>
    <xf numFmtId="165" fontId="12" fillId="4" borderId="22" xfId="0" applyNumberFormat="1" applyFont="1" applyFill="1" applyBorder="1" applyAlignment="1">
      <alignment horizontal="left"/>
    </xf>
    <xf numFmtId="1" fontId="25" fillId="0" borderId="73" xfId="0" applyNumberFormat="1" applyFont="1" applyFill="1" applyBorder="1" applyAlignment="1">
      <alignment horizontal="center"/>
    </xf>
    <xf numFmtId="1" fontId="25" fillId="0" borderId="70" xfId="0" applyNumberFormat="1" applyFont="1" applyFill="1" applyBorder="1" applyAlignment="1">
      <alignment horizontal="center"/>
    </xf>
    <xf numFmtId="0" fontId="6" fillId="0" borderId="56" xfId="0" applyFont="1" applyBorder="1" applyAlignment="1">
      <alignment horizontal="center" vertical="center" wrapText="1"/>
    </xf>
    <xf numFmtId="0" fontId="4" fillId="0" borderId="2" xfId="0" applyFont="1" applyBorder="1" applyAlignment="1">
      <alignment horizontal="center"/>
    </xf>
    <xf numFmtId="1" fontId="0" fillId="2" borderId="2" xfId="0" applyNumberFormat="1" applyFill="1" applyBorder="1"/>
    <xf numFmtId="1" fontId="25" fillId="0" borderId="67" xfId="0" applyNumberFormat="1" applyFont="1" applyFill="1" applyBorder="1" applyAlignment="1">
      <alignment horizontal="center"/>
    </xf>
    <xf numFmtId="0" fontId="0" fillId="2" borderId="3" xfId="0" applyNumberFormat="1" applyFill="1" applyBorder="1"/>
    <xf numFmtId="1" fontId="0" fillId="10" borderId="65" xfId="0" applyNumberFormat="1" applyFont="1" applyFill="1" applyBorder="1"/>
    <xf numFmtId="1" fontId="0" fillId="10" borderId="26" xfId="0" applyNumberFormat="1" applyFont="1" applyFill="1" applyBorder="1"/>
    <xf numFmtId="1" fontId="0" fillId="10" borderId="23" xfId="0" applyNumberFormat="1" applyFont="1" applyFill="1" applyBorder="1"/>
    <xf numFmtId="1" fontId="0" fillId="10" borderId="1" xfId="0" applyNumberFormat="1" applyFont="1" applyFill="1" applyBorder="1"/>
    <xf numFmtId="1" fontId="0" fillId="10" borderId="48" xfId="0" applyNumberFormat="1" applyFont="1" applyFill="1" applyBorder="1"/>
    <xf numFmtId="1" fontId="26" fillId="10" borderId="65" xfId="0" applyNumberFormat="1" applyFont="1" applyFill="1" applyBorder="1"/>
    <xf numFmtId="1" fontId="26" fillId="10" borderId="26" xfId="0" applyNumberFormat="1" applyFont="1" applyFill="1" applyBorder="1"/>
    <xf numFmtId="1" fontId="26" fillId="10" borderId="23" xfId="0" applyNumberFormat="1" applyFont="1" applyFill="1" applyBorder="1"/>
    <xf numFmtId="1" fontId="26" fillId="10" borderId="1" xfId="0" applyNumberFormat="1" applyFont="1" applyFill="1" applyBorder="1"/>
    <xf numFmtId="1" fontId="26" fillId="10" borderId="48" xfId="0" applyNumberFormat="1" applyFont="1" applyFill="1" applyBorder="1"/>
    <xf numFmtId="1" fontId="24" fillId="10" borderId="48" xfId="0" applyNumberFormat="1" applyFont="1" applyFill="1" applyBorder="1"/>
    <xf numFmtId="1" fontId="24" fillId="10" borderId="37" xfId="0" applyNumberFormat="1" applyFont="1" applyFill="1" applyBorder="1"/>
    <xf numFmtId="1" fontId="24" fillId="10" borderId="8" xfId="0" applyNumberFormat="1" applyFont="1" applyFill="1" applyBorder="1"/>
    <xf numFmtId="0" fontId="24" fillId="0" borderId="0" xfId="0" applyFont="1"/>
    <xf numFmtId="0" fontId="26" fillId="0" borderId="0" xfId="0" applyFont="1"/>
    <xf numFmtId="1" fontId="0" fillId="10" borderId="64" xfId="0" applyNumberFormat="1" applyFont="1" applyFill="1" applyBorder="1"/>
    <xf numFmtId="1" fontId="0" fillId="10" borderId="31" xfId="0" applyNumberFormat="1" applyFont="1" applyFill="1" applyBorder="1"/>
    <xf numFmtId="1" fontId="0" fillId="10" borderId="13" xfId="0" applyNumberFormat="1" applyFont="1" applyFill="1" applyBorder="1"/>
    <xf numFmtId="1" fontId="0" fillId="10" borderId="3" xfId="0" applyNumberFormat="1" applyFont="1" applyFill="1" applyBorder="1"/>
    <xf numFmtId="1" fontId="0" fillId="10" borderId="51" xfId="0" applyNumberFormat="1" applyFont="1" applyFill="1" applyBorder="1"/>
    <xf numFmtId="165" fontId="6" fillId="4" borderId="3" xfId="0" applyNumberFormat="1" applyFont="1" applyFill="1" applyBorder="1" applyAlignment="1">
      <alignment horizontal="center" wrapText="1"/>
    </xf>
    <xf numFmtId="165" fontId="4" fillId="4" borderId="3" xfId="0" applyNumberFormat="1" applyFont="1" applyFill="1" applyBorder="1" applyAlignment="1">
      <alignment horizontal="center"/>
    </xf>
    <xf numFmtId="165" fontId="0" fillId="0" borderId="3" xfId="0" applyNumberFormat="1" applyFill="1" applyBorder="1" applyAlignment="1">
      <alignment horizontal="center"/>
    </xf>
    <xf numFmtId="0" fontId="6" fillId="0" borderId="22" xfId="0" applyFont="1" applyBorder="1" applyAlignment="1">
      <alignment horizontal="center" vertical="center" wrapText="1"/>
    </xf>
    <xf numFmtId="0" fontId="6" fillId="0" borderId="14" xfId="0" applyFont="1" applyBorder="1" applyAlignment="1">
      <alignment horizontal="center" wrapText="1"/>
    </xf>
    <xf numFmtId="0" fontId="22" fillId="0" borderId="21" xfId="0" applyFont="1" applyBorder="1" applyAlignment="1">
      <alignment horizontal="center"/>
    </xf>
    <xf numFmtId="0" fontId="4" fillId="0" borderId="4" xfId="0" applyFont="1" applyBorder="1" applyAlignment="1">
      <alignment horizontal="center"/>
    </xf>
    <xf numFmtId="1" fontId="0" fillId="2" borderId="21" xfId="0" applyNumberFormat="1" applyFill="1" applyBorder="1"/>
    <xf numFmtId="1" fontId="0" fillId="2" borderId="4" xfId="0" applyNumberFormat="1" applyFill="1" applyBorder="1"/>
    <xf numFmtId="1" fontId="25" fillId="0" borderId="76" xfId="0" applyNumberFormat="1" applyFont="1" applyFill="1" applyBorder="1" applyAlignment="1">
      <alignment horizontal="center"/>
    </xf>
    <xf numFmtId="167" fontId="6" fillId="8" borderId="14" xfId="0" applyNumberFormat="1" applyFont="1" applyFill="1" applyBorder="1" applyAlignment="1">
      <alignment horizontal="center" wrapText="1"/>
    </xf>
    <xf numFmtId="168" fontId="25" fillId="0" borderId="73" xfId="0" applyNumberFormat="1" applyFont="1" applyFill="1" applyBorder="1" applyAlignment="1">
      <alignment horizontal="center"/>
    </xf>
    <xf numFmtId="164" fontId="25" fillId="0" borderId="64" xfId="0" applyNumberFormat="1" applyFont="1" applyFill="1" applyBorder="1" applyAlignment="1">
      <alignment horizontal="center"/>
    </xf>
    <xf numFmtId="1" fontId="25" fillId="0" borderId="65" xfId="0" applyNumberFormat="1" applyFont="1" applyFill="1" applyBorder="1" applyAlignment="1">
      <alignment horizontal="center"/>
    </xf>
    <xf numFmtId="166" fontId="25" fillId="0" borderId="65" xfId="0" applyNumberFormat="1" applyFont="1" applyFill="1" applyBorder="1" applyAlignment="1">
      <alignment horizontal="center"/>
    </xf>
    <xf numFmtId="2" fontId="0" fillId="0" borderId="65" xfId="0" applyNumberFormat="1" applyFill="1" applyBorder="1"/>
    <xf numFmtId="1" fontId="20" fillId="0" borderId="48" xfId="0" applyNumberFormat="1" applyFont="1" applyFill="1" applyBorder="1"/>
    <xf numFmtId="1" fontId="20" fillId="0" borderId="65" xfId="0" applyNumberFormat="1" applyFont="1" applyFill="1" applyBorder="1"/>
    <xf numFmtId="1" fontId="20" fillId="0" borderId="1" xfId="0" applyNumberFormat="1" applyFont="1" applyFill="1" applyBorder="1"/>
    <xf numFmtId="166" fontId="0" fillId="2" borderId="2" xfId="1" applyNumberFormat="1" applyFont="1" applyFill="1" applyBorder="1"/>
    <xf numFmtId="164" fontId="25" fillId="0" borderId="73" xfId="0" applyNumberFormat="1" applyFont="1" applyFill="1" applyBorder="1" applyAlignment="1">
      <alignment horizontal="center"/>
    </xf>
    <xf numFmtId="0" fontId="11" fillId="0" borderId="19" xfId="0" applyFont="1" applyBorder="1" applyAlignment="1">
      <alignment horizontal="center" wrapText="1"/>
    </xf>
    <xf numFmtId="0" fontId="8" fillId="0" borderId="20" xfId="0" applyFont="1" applyBorder="1" applyAlignment="1">
      <alignment horizontal="center"/>
    </xf>
    <xf numFmtId="166" fontId="0" fillId="2" borderId="2" xfId="0" applyNumberFormat="1" applyFill="1" applyBorder="1"/>
    <xf numFmtId="166" fontId="25" fillId="0" borderId="67" xfId="0" applyNumberFormat="1" applyFont="1" applyFill="1" applyBorder="1" applyAlignment="1">
      <alignment horizontal="center"/>
    </xf>
    <xf numFmtId="0" fontId="6" fillId="6" borderId="3" xfId="0" applyFont="1" applyFill="1" applyBorder="1" applyAlignment="1">
      <alignment horizontal="center" wrapText="1"/>
    </xf>
    <xf numFmtId="1" fontId="0" fillId="2" borderId="3" xfId="0" applyNumberFormat="1" applyFill="1" applyBorder="1"/>
    <xf numFmtId="164" fontId="0" fillId="0" borderId="20" xfId="0" applyNumberFormat="1" applyFill="1" applyBorder="1"/>
    <xf numFmtId="0" fontId="13" fillId="14" borderId="3" xfId="0" applyFont="1" applyFill="1" applyBorder="1" applyAlignment="1">
      <alignment horizontal="center" wrapText="1"/>
    </xf>
    <xf numFmtId="168" fontId="13" fillId="3" borderId="19" xfId="0" applyNumberFormat="1" applyFont="1" applyFill="1" applyBorder="1" applyAlignment="1">
      <alignment horizontal="center" wrapText="1"/>
    </xf>
    <xf numFmtId="0" fontId="19" fillId="0" borderId="3" xfId="0" applyFont="1" applyBorder="1" applyAlignment="1">
      <alignment horizontal="center" wrapText="1"/>
    </xf>
    <xf numFmtId="167" fontId="6" fillId="4" borderId="13" xfId="0" applyNumberFormat="1" applyFont="1" applyFill="1" applyBorder="1" applyAlignment="1">
      <alignment horizontal="center" wrapText="1"/>
    </xf>
    <xf numFmtId="167" fontId="4" fillId="4" borderId="3" xfId="0" applyNumberFormat="1" applyFont="1" applyFill="1" applyBorder="1" applyAlignment="1">
      <alignment horizontal="center"/>
    </xf>
    <xf numFmtId="167" fontId="16" fillId="8" borderId="19" xfId="0" applyNumberFormat="1" applyFont="1" applyFill="1" applyBorder="1" applyAlignment="1">
      <alignment horizontal="center" wrapText="1"/>
    </xf>
    <xf numFmtId="167" fontId="4" fillId="8" borderId="20" xfId="0" applyNumberFormat="1" applyFont="1" applyFill="1" applyBorder="1" applyAlignment="1">
      <alignment horizontal="center"/>
    </xf>
    <xf numFmtId="167" fontId="0" fillId="10" borderId="20" xfId="0" applyNumberFormat="1" applyFill="1" applyBorder="1"/>
    <xf numFmtId="1" fontId="25" fillId="0" borderId="62" xfId="0" applyNumberFormat="1" applyFont="1" applyFill="1" applyBorder="1" applyAlignment="1">
      <alignment horizontal="center"/>
    </xf>
    <xf numFmtId="167" fontId="0" fillId="10" borderId="20" xfId="0" applyNumberFormat="1" applyFont="1" applyFill="1" applyBorder="1"/>
    <xf numFmtId="167" fontId="0" fillId="10" borderId="27" xfId="0" applyNumberFormat="1" applyFont="1" applyFill="1" applyBorder="1"/>
    <xf numFmtId="164" fontId="9" fillId="13" borderId="20" xfId="0" applyNumberFormat="1" applyFont="1" applyFill="1" applyBorder="1" applyAlignment="1">
      <alignment horizontal="center"/>
    </xf>
    <xf numFmtId="164" fontId="9" fillId="13" borderId="62" xfId="0" applyNumberFormat="1" applyFont="1" applyFill="1" applyBorder="1" applyAlignment="1">
      <alignment horizontal="center"/>
    </xf>
    <xf numFmtId="0" fontId="11" fillId="13" borderId="19" xfId="0" applyFont="1" applyFill="1" applyBorder="1" applyAlignment="1">
      <alignment horizontal="center" wrapText="1"/>
    </xf>
    <xf numFmtId="0" fontId="8" fillId="13" borderId="20" xfId="0" applyFont="1" applyFill="1" applyBorder="1" applyAlignment="1">
      <alignment horizontal="center"/>
    </xf>
    <xf numFmtId="167" fontId="0" fillId="0" borderId="59" xfId="0" applyNumberFormat="1" applyFill="1" applyBorder="1"/>
    <xf numFmtId="167" fontId="0" fillId="0" borderId="60" xfId="0" applyNumberFormat="1" applyFill="1" applyBorder="1"/>
    <xf numFmtId="167" fontId="0" fillId="2" borderId="10" xfId="0" applyNumberFormat="1" applyFill="1" applyBorder="1"/>
    <xf numFmtId="1" fontId="25" fillId="0" borderId="61" xfId="0" applyNumberFormat="1" applyFont="1" applyFill="1" applyBorder="1" applyAlignment="1">
      <alignment horizontal="center"/>
    </xf>
    <xf numFmtId="1" fontId="25" fillId="0" borderId="66" xfId="0" applyNumberFormat="1" applyFont="1" applyFill="1" applyBorder="1" applyAlignment="1">
      <alignment horizontal="center"/>
    </xf>
    <xf numFmtId="1" fontId="25" fillId="0" borderId="10" xfId="0" applyNumberFormat="1" applyFont="1" applyFill="1" applyBorder="1" applyAlignment="1">
      <alignment horizontal="center"/>
    </xf>
    <xf numFmtId="1" fontId="0" fillId="10" borderId="60" xfId="0" applyNumberFormat="1" applyFont="1" applyFill="1" applyBorder="1"/>
    <xf numFmtId="1" fontId="0" fillId="10" borderId="24" xfId="0" applyNumberFormat="1" applyFont="1" applyFill="1" applyBorder="1"/>
    <xf numFmtId="1" fontId="26" fillId="10" borderId="24" xfId="0" applyNumberFormat="1" applyFont="1" applyFill="1" applyBorder="1"/>
    <xf numFmtId="165" fontId="0" fillId="0" borderId="61" xfId="0" applyNumberFormat="1" applyBorder="1"/>
    <xf numFmtId="1" fontId="25" fillId="0" borderId="81" xfId="0" applyNumberFormat="1" applyFont="1" applyFill="1" applyBorder="1" applyAlignment="1">
      <alignment horizontal="center"/>
    </xf>
    <xf numFmtId="1" fontId="25" fillId="0" borderId="28" xfId="0" applyNumberFormat="1" applyFont="1" applyFill="1" applyBorder="1" applyAlignment="1">
      <alignment horizontal="center"/>
    </xf>
    <xf numFmtId="168" fontId="25" fillId="0" borderId="66" xfId="0" applyNumberFormat="1" applyFont="1" applyFill="1" applyBorder="1" applyAlignment="1">
      <alignment horizontal="center"/>
    </xf>
    <xf numFmtId="164" fontId="25" fillId="0" borderId="60" xfId="0" applyNumberFormat="1" applyFont="1" applyFill="1" applyBorder="1" applyAlignment="1">
      <alignment horizontal="center"/>
    </xf>
    <xf numFmtId="1" fontId="25" fillId="0" borderId="24" xfId="0" applyNumberFormat="1" applyFont="1" applyFill="1" applyBorder="1" applyAlignment="1">
      <alignment horizontal="center"/>
    </xf>
    <xf numFmtId="166" fontId="25" fillId="0" borderId="24" xfId="0" applyNumberFormat="1" applyFont="1" applyFill="1" applyBorder="1" applyAlignment="1">
      <alignment horizontal="center"/>
    </xf>
    <xf numFmtId="2" fontId="0" fillId="0" borderId="24" xfId="0" applyNumberFormat="1" applyFill="1" applyBorder="1"/>
    <xf numFmtId="166" fontId="25" fillId="0" borderId="28" xfId="0" applyNumberFormat="1" applyFont="1" applyFill="1" applyBorder="1" applyAlignment="1">
      <alignment horizontal="center"/>
    </xf>
    <xf numFmtId="1" fontId="0" fillId="2" borderId="74" xfId="0" applyNumberFormat="1" applyFill="1" applyBorder="1"/>
    <xf numFmtId="1" fontId="0" fillId="2" borderId="53" xfId="0" applyNumberFormat="1" applyFill="1" applyBorder="1"/>
    <xf numFmtId="1" fontId="0" fillId="2" borderId="52" xfId="0" applyNumberFormat="1" applyFill="1" applyBorder="1"/>
    <xf numFmtId="165" fontId="0" fillId="0" borderId="51" xfId="0" applyNumberFormat="1" applyFill="1" applyBorder="1" applyAlignment="1">
      <alignment horizontal="center"/>
    </xf>
    <xf numFmtId="165" fontId="0" fillId="0" borderId="49" xfId="0" applyNumberFormat="1" applyFill="1" applyBorder="1" applyAlignment="1">
      <alignment horizontal="center"/>
    </xf>
    <xf numFmtId="168" fontId="0" fillId="2" borderId="54" xfId="0" applyNumberFormat="1" applyFill="1" applyBorder="1"/>
    <xf numFmtId="0" fontId="0" fillId="2" borderId="51" xfId="0" applyNumberFormat="1" applyFill="1" applyBorder="1"/>
    <xf numFmtId="1" fontId="0" fillId="2" borderId="48" xfId="0" applyNumberFormat="1" applyFill="1" applyBorder="1"/>
    <xf numFmtId="166" fontId="0" fillId="2" borderId="48" xfId="0" applyNumberFormat="1" applyFill="1" applyBorder="1"/>
    <xf numFmtId="164" fontId="0" fillId="2" borderId="54" xfId="0" applyNumberFormat="1" applyFill="1" applyBorder="1"/>
    <xf numFmtId="166" fontId="0" fillId="2" borderId="52" xfId="0" applyNumberFormat="1" applyFill="1" applyBorder="1"/>
    <xf numFmtId="166" fontId="25" fillId="0" borderId="70" xfId="0" applyNumberFormat="1" applyFont="1" applyFill="1" applyBorder="1" applyAlignment="1">
      <alignment horizontal="center"/>
    </xf>
    <xf numFmtId="166" fontId="0" fillId="2" borderId="4" xfId="0" applyNumberFormat="1" applyFill="1" applyBorder="1"/>
    <xf numFmtId="167" fontId="0" fillId="2" borderId="3" xfId="0" applyNumberFormat="1" applyFill="1" applyBorder="1"/>
    <xf numFmtId="0" fontId="6" fillId="7" borderId="28" xfId="0" applyFont="1" applyFill="1" applyBorder="1" applyAlignment="1">
      <alignment horizontal="center" wrapText="1"/>
    </xf>
    <xf numFmtId="167" fontId="0" fillId="0" borderId="1" xfId="0" applyNumberFormat="1" applyBorder="1"/>
    <xf numFmtId="168" fontId="13" fillId="3" borderId="1" xfId="0" applyNumberFormat="1" applyFont="1" applyFill="1" applyBorder="1" applyAlignment="1">
      <alignment horizontal="center" wrapText="1"/>
    </xf>
    <xf numFmtId="0" fontId="0" fillId="12" borderId="0" xfId="0" applyFill="1"/>
    <xf numFmtId="0" fontId="0" fillId="12" borderId="45" xfId="0" applyFill="1" applyBorder="1"/>
    <xf numFmtId="164" fontId="25" fillId="0" borderId="62" xfId="0" applyNumberFormat="1" applyFont="1" applyFill="1" applyBorder="1" applyAlignment="1">
      <alignment horizontal="center"/>
    </xf>
    <xf numFmtId="0" fontId="3" fillId="0" borderId="43" xfId="0" applyFont="1" applyBorder="1" applyAlignment="1"/>
    <xf numFmtId="165" fontId="17" fillId="0" borderId="0" xfId="0" applyNumberFormat="1" applyFont="1"/>
    <xf numFmtId="4" fontId="10" fillId="0" borderId="0" xfId="0" applyNumberFormat="1" applyFont="1" applyFill="1"/>
    <xf numFmtId="167" fontId="6" fillId="3" borderId="14" xfId="0" applyNumberFormat="1" applyFont="1" applyFill="1" applyBorder="1" applyAlignment="1">
      <alignment horizontal="center" vertical="center" wrapText="1"/>
    </xf>
    <xf numFmtId="167" fontId="4" fillId="3" borderId="78" xfId="0" applyNumberFormat="1" applyFont="1" applyFill="1" applyBorder="1" applyAlignment="1">
      <alignment horizontal="center"/>
    </xf>
    <xf numFmtId="167" fontId="0" fillId="0" borderId="78" xfId="0" applyNumberFormat="1" applyFill="1" applyBorder="1"/>
    <xf numFmtId="167" fontId="0" fillId="0" borderId="79" xfId="0" applyNumberFormat="1" applyFill="1" applyBorder="1"/>
    <xf numFmtId="167" fontId="0" fillId="0" borderId="47" xfId="0" applyNumberFormat="1" applyFill="1" applyBorder="1"/>
    <xf numFmtId="167" fontId="0" fillId="0" borderId="9" xfId="0" applyNumberFormat="1" applyFill="1" applyBorder="1"/>
    <xf numFmtId="167" fontId="0" fillId="0" borderId="80" xfId="0" applyNumberFormat="1" applyFill="1" applyBorder="1"/>
    <xf numFmtId="167" fontId="0" fillId="0" borderId="49" xfId="0" applyNumberFormat="1" applyFill="1" applyBorder="1"/>
    <xf numFmtId="167" fontId="10" fillId="0" borderId="49" xfId="0" applyNumberFormat="1" applyFont="1" applyFill="1" applyBorder="1"/>
    <xf numFmtId="167" fontId="10" fillId="0" borderId="83" xfId="0" applyNumberFormat="1" applyFont="1" applyFill="1" applyBorder="1"/>
    <xf numFmtId="167" fontId="10" fillId="0" borderId="47" xfId="0" applyNumberFormat="1" applyFont="1" applyFill="1" applyBorder="1"/>
    <xf numFmtId="167" fontId="10" fillId="0" borderId="80" xfId="0" applyNumberFormat="1" applyFont="1" applyFill="1" applyBorder="1"/>
    <xf numFmtId="167" fontId="10" fillId="0" borderId="9" xfId="0" applyNumberFormat="1" applyFont="1" applyFill="1" applyBorder="1"/>
    <xf numFmtId="167" fontId="10" fillId="0" borderId="79" xfId="0" applyNumberFormat="1" applyFont="1" applyFill="1" applyBorder="1"/>
    <xf numFmtId="167" fontId="10" fillId="0" borderId="84" xfId="0" applyNumberFormat="1" applyFont="1" applyFill="1" applyBorder="1"/>
    <xf numFmtId="167" fontId="10" fillId="0" borderId="82" xfId="0" applyNumberFormat="1" applyFont="1" applyFill="1" applyBorder="1"/>
    <xf numFmtId="0" fontId="0" fillId="0" borderId="0" xfId="0" applyFill="1" applyBorder="1" applyAlignment="1">
      <alignment horizontal="center" vertical="center"/>
    </xf>
    <xf numFmtId="0" fontId="0" fillId="0" borderId="57" xfId="0" applyFill="1" applyBorder="1" applyAlignment="1">
      <alignment horizontal="center" vertical="center"/>
    </xf>
    <xf numFmtId="167" fontId="24" fillId="10" borderId="9" xfId="0" applyNumberFormat="1" applyFont="1" applyFill="1" applyBorder="1"/>
    <xf numFmtId="168" fontId="0" fillId="2" borderId="3" xfId="0" applyNumberFormat="1" applyFill="1" applyBorder="1"/>
    <xf numFmtId="0" fontId="28" fillId="7" borderId="22" xfId="0" applyFont="1" applyFill="1" applyBorder="1" applyAlignment="1">
      <alignment horizontal="center" vertical="center" wrapText="1"/>
    </xf>
    <xf numFmtId="169" fontId="0" fillId="0" borderId="0" xfId="0" applyNumberFormat="1" applyFill="1"/>
    <xf numFmtId="169" fontId="4" fillId="9" borderId="62" xfId="0" applyNumberFormat="1" applyFont="1" applyFill="1" applyBorder="1" applyAlignment="1">
      <alignment horizontal="center"/>
    </xf>
    <xf numFmtId="169" fontId="0" fillId="9" borderId="57" xfId="0" applyNumberFormat="1" applyFill="1" applyBorder="1"/>
    <xf numFmtId="169" fontId="0" fillId="9" borderId="73" xfId="0" applyNumberFormat="1" applyFont="1" applyFill="1" applyBorder="1"/>
    <xf numFmtId="169" fontId="0" fillId="9" borderId="57" xfId="0" applyNumberFormat="1" applyFont="1" applyFill="1" applyBorder="1"/>
    <xf numFmtId="169" fontId="26" fillId="9" borderId="73" xfId="0" applyNumberFormat="1" applyFont="1" applyFill="1" applyBorder="1"/>
    <xf numFmtId="169" fontId="26" fillId="9" borderId="57" xfId="0" applyNumberFormat="1" applyFont="1" applyFill="1" applyBorder="1"/>
    <xf numFmtId="169" fontId="26" fillId="9" borderId="58" xfId="0" applyNumberFormat="1" applyFont="1" applyFill="1" applyBorder="1"/>
    <xf numFmtId="169" fontId="26" fillId="9" borderId="66" xfId="0" applyNumberFormat="1" applyFont="1" applyFill="1" applyBorder="1"/>
    <xf numFmtId="169" fontId="26" fillId="9" borderId="54" xfId="0" applyNumberFormat="1" applyFont="1" applyFill="1" applyBorder="1"/>
    <xf numFmtId="169" fontId="26" fillId="9" borderId="6" xfId="0" applyNumberFormat="1" applyFont="1" applyFill="1" applyBorder="1"/>
    <xf numFmtId="169" fontId="24" fillId="9" borderId="54" xfId="0" applyNumberFormat="1" applyFont="1" applyFill="1" applyBorder="1"/>
    <xf numFmtId="169" fontId="24" fillId="9" borderId="45" xfId="0" applyNumberFormat="1" applyFont="1" applyFill="1" applyBorder="1"/>
    <xf numFmtId="169" fontId="24" fillId="9" borderId="57" xfId="0" applyNumberFormat="1" applyFont="1" applyFill="1" applyBorder="1"/>
    <xf numFmtId="169" fontId="24" fillId="9" borderId="66" xfId="0" applyNumberFormat="1" applyFont="1" applyFill="1" applyBorder="1"/>
    <xf numFmtId="169" fontId="24" fillId="9" borderId="58" xfId="0" applyNumberFormat="1" applyFont="1" applyFill="1" applyBorder="1"/>
    <xf numFmtId="169" fontId="24" fillId="9" borderId="73" xfId="0" applyNumberFormat="1" applyFont="1" applyFill="1" applyBorder="1"/>
    <xf numFmtId="169" fontId="24" fillId="9" borderId="0" xfId="0" applyNumberFormat="1" applyFont="1" applyFill="1" applyBorder="1"/>
    <xf numFmtId="169" fontId="24" fillId="0" borderId="0" xfId="0" applyNumberFormat="1" applyFont="1"/>
    <xf numFmtId="169" fontId="26" fillId="0" borderId="0" xfId="0" applyNumberFormat="1" applyFont="1"/>
    <xf numFmtId="169" fontId="0" fillId="0" borderId="0" xfId="0" applyNumberFormat="1"/>
    <xf numFmtId="165" fontId="0" fillId="8" borderId="62" xfId="0" applyNumberFormat="1" applyFill="1" applyBorder="1"/>
    <xf numFmtId="165" fontId="0" fillId="8" borderId="19" xfId="0" applyNumberFormat="1" applyFill="1" applyBorder="1"/>
    <xf numFmtId="0" fontId="10" fillId="0" borderId="0" xfId="0" applyFont="1" applyAlignment="1">
      <alignment vertical="center"/>
    </xf>
    <xf numFmtId="167" fontId="10" fillId="0" borderId="0" xfId="0" applyNumberFormat="1" applyFont="1" applyAlignment="1">
      <alignment vertical="center"/>
    </xf>
    <xf numFmtId="1" fontId="25" fillId="0" borderId="64" xfId="0" applyNumberFormat="1" applyFont="1" applyFill="1" applyBorder="1" applyAlignment="1">
      <alignment horizontal="center"/>
    </xf>
    <xf numFmtId="1" fontId="25" fillId="0" borderId="60" xfId="0" applyNumberFormat="1" applyFont="1" applyFill="1" applyBorder="1" applyAlignment="1">
      <alignment horizontal="center"/>
    </xf>
    <xf numFmtId="0" fontId="0" fillId="0" borderId="45" xfId="0" applyFill="1" applyBorder="1"/>
    <xf numFmtId="0" fontId="0" fillId="0" borderId="0" xfId="0" applyFill="1" applyBorder="1"/>
    <xf numFmtId="0" fontId="6" fillId="0" borderId="0" xfId="0" applyFont="1" applyFill="1" applyBorder="1" applyAlignment="1">
      <alignment horizontal="center" wrapText="1"/>
    </xf>
    <xf numFmtId="0" fontId="2" fillId="0" borderId="0" xfId="0" applyFont="1" applyFill="1" applyBorder="1"/>
    <xf numFmtId="0" fontId="10" fillId="0" borderId="0" xfId="0" applyFont="1" applyFill="1" applyBorder="1"/>
    <xf numFmtId="4" fontId="0" fillId="0" borderId="0" xfId="0" applyNumberFormat="1" applyFill="1"/>
    <xf numFmtId="4" fontId="6" fillId="0" borderId="25" xfId="0" applyNumberFormat="1" applyFont="1" applyFill="1" applyBorder="1" applyAlignment="1">
      <alignment horizontal="center" wrapText="1"/>
    </xf>
    <xf numFmtId="4" fontId="2" fillId="0" borderId="71" xfId="0" applyNumberFormat="1" applyFont="1" applyFill="1" applyBorder="1"/>
    <xf numFmtId="49" fontId="0" fillId="7" borderId="0" xfId="0" applyNumberFormat="1" applyFill="1" applyAlignment="1">
      <alignment horizontal="center"/>
    </xf>
    <xf numFmtId="4" fontId="6" fillId="0" borderId="35" xfId="0" applyNumberFormat="1" applyFont="1" applyFill="1" applyBorder="1" applyAlignment="1">
      <alignment horizontal="center" wrapText="1"/>
    </xf>
    <xf numFmtId="0" fontId="0" fillId="0" borderId="4" xfId="0" applyNumberFormat="1" applyFill="1" applyBorder="1"/>
    <xf numFmtId="0" fontId="0" fillId="0" borderId="70" xfId="0" applyNumberFormat="1" applyFill="1" applyBorder="1"/>
    <xf numFmtId="0" fontId="0" fillId="0" borderId="39" xfId="0" applyNumberFormat="1" applyFill="1" applyBorder="1"/>
    <xf numFmtId="0" fontId="0" fillId="0" borderId="14" xfId="0" applyNumberFormat="1" applyFill="1" applyBorder="1"/>
    <xf numFmtId="0" fontId="15" fillId="0" borderId="52" xfId="0" applyNumberFormat="1" applyFont="1" applyFill="1" applyBorder="1"/>
    <xf numFmtId="0" fontId="15" fillId="0" borderId="70" xfId="0" applyNumberFormat="1" applyFont="1" applyFill="1" applyBorder="1"/>
    <xf numFmtId="0" fontId="15" fillId="0" borderId="39" xfId="0" applyNumberFormat="1" applyFont="1" applyFill="1" applyBorder="1"/>
    <xf numFmtId="0" fontId="15" fillId="0" borderId="10" xfId="0" applyNumberFormat="1" applyFont="1" applyFill="1" applyBorder="1"/>
    <xf numFmtId="0" fontId="15" fillId="0" borderId="14" xfId="0" applyNumberFormat="1" applyFont="1" applyFill="1" applyBorder="1"/>
    <xf numFmtId="4" fontId="2" fillId="0" borderId="38" xfId="0" applyNumberFormat="1" applyFont="1" applyFill="1" applyBorder="1" applyAlignment="1">
      <alignment horizontal="center"/>
    </xf>
    <xf numFmtId="4" fontId="0" fillId="7" borderId="0" xfId="0" applyNumberFormat="1" applyFill="1" applyAlignment="1">
      <alignment horizontal="center"/>
    </xf>
    <xf numFmtId="4" fontId="0" fillId="0" borderId="20" xfId="0" applyNumberFormat="1" applyFill="1" applyBorder="1"/>
    <xf numFmtId="4" fontId="0" fillId="0" borderId="62" xfId="0" applyNumberFormat="1" applyFill="1" applyBorder="1"/>
    <xf numFmtId="4" fontId="0" fillId="0" borderId="27" xfId="0" applyNumberFormat="1" applyFill="1" applyBorder="1"/>
    <xf numFmtId="4" fontId="0" fillId="0" borderId="19" xfId="0" applyNumberFormat="1" applyFill="1" applyBorder="1"/>
    <xf numFmtId="4" fontId="0" fillId="0" borderId="55" xfId="0" applyNumberFormat="1" applyFill="1" applyBorder="1"/>
    <xf numFmtId="4" fontId="15" fillId="0" borderId="55" xfId="0" applyNumberFormat="1" applyFont="1" applyFill="1" applyBorder="1"/>
    <xf numFmtId="4" fontId="15" fillId="0" borderId="62" xfId="0" applyNumberFormat="1" applyFont="1" applyFill="1" applyBorder="1"/>
    <xf numFmtId="4" fontId="15" fillId="0" borderId="27" xfId="0" applyNumberFormat="1" applyFont="1" applyFill="1" applyBorder="1"/>
    <xf numFmtId="4" fontId="15" fillId="0" borderId="61" xfId="0" applyNumberFormat="1" applyFont="1" applyFill="1" applyBorder="1"/>
    <xf numFmtId="4" fontId="15" fillId="0" borderId="19" xfId="0" applyNumberFormat="1" applyFont="1" applyFill="1" applyBorder="1"/>
    <xf numFmtId="4" fontId="0" fillId="7" borderId="0" xfId="0" applyNumberFormat="1" applyFill="1"/>
    <xf numFmtId="167" fontId="6" fillId="7" borderId="24" xfId="0" applyNumberFormat="1" applyFont="1" applyFill="1" applyBorder="1" applyAlignment="1">
      <alignment horizontal="center" vertical="center" wrapText="1"/>
    </xf>
    <xf numFmtId="167" fontId="18" fillId="0" borderId="26" xfId="0" applyNumberFormat="1" applyFont="1" applyBorder="1"/>
    <xf numFmtId="167" fontId="0" fillId="0" borderId="65" xfId="0" applyNumberFormat="1" applyBorder="1"/>
    <xf numFmtId="167" fontId="0" fillId="0" borderId="26" xfId="0" applyNumberFormat="1" applyBorder="1"/>
    <xf numFmtId="167" fontId="0" fillId="0" borderId="23" xfId="0" applyNumberFormat="1" applyBorder="1"/>
    <xf numFmtId="167" fontId="0" fillId="0" borderId="1" xfId="0" applyNumberFormat="1" applyFill="1" applyBorder="1"/>
    <xf numFmtId="167" fontId="0" fillId="0" borderId="48" xfId="0" applyNumberFormat="1" applyBorder="1"/>
    <xf numFmtId="167" fontId="0" fillId="0" borderId="24" xfId="0" applyNumberFormat="1" applyBorder="1"/>
    <xf numFmtId="0" fontId="31" fillId="0" borderId="4" xfId="0" applyNumberFormat="1" applyFont="1" applyFill="1" applyBorder="1"/>
    <xf numFmtId="168" fontId="9" fillId="3" borderId="24" xfId="0" applyNumberFormat="1" applyFont="1" applyFill="1" applyBorder="1"/>
    <xf numFmtId="168" fontId="9" fillId="3" borderId="48" xfId="0" applyNumberFormat="1" applyFont="1" applyFill="1" applyBorder="1"/>
    <xf numFmtId="165" fontId="0" fillId="0" borderId="48" xfId="0" applyNumberFormat="1" applyFill="1" applyBorder="1" applyAlignment="1">
      <alignment horizontal="center"/>
    </xf>
    <xf numFmtId="167" fontId="0" fillId="7" borderId="0" xfId="0" applyNumberFormat="1" applyFill="1" applyAlignment="1">
      <alignment horizontal="center"/>
    </xf>
    <xf numFmtId="0" fontId="3" fillId="0" borderId="43" xfId="0" applyFont="1" applyBorder="1" applyAlignment="1">
      <alignment horizontal="center"/>
    </xf>
    <xf numFmtId="167" fontId="0" fillId="0" borderId="3" xfId="0" applyNumberFormat="1" applyFill="1" applyBorder="1" applyAlignment="1">
      <alignment horizontal="center"/>
    </xf>
    <xf numFmtId="167" fontId="0" fillId="0" borderId="31" xfId="0" applyNumberFormat="1" applyFill="1" applyBorder="1" applyAlignment="1">
      <alignment horizontal="center"/>
    </xf>
    <xf numFmtId="167" fontId="0" fillId="0" borderId="13" xfId="0" applyNumberFormat="1" applyFill="1" applyBorder="1" applyAlignment="1">
      <alignment horizontal="center"/>
    </xf>
    <xf numFmtId="167" fontId="0" fillId="0" borderId="51" xfId="0" applyNumberFormat="1" applyFont="1" applyFill="1" applyBorder="1" applyAlignment="1">
      <alignment horizontal="center"/>
    </xf>
    <xf numFmtId="167" fontId="0" fillId="0" borderId="3" xfId="0" applyNumberFormat="1" applyFont="1" applyFill="1" applyBorder="1" applyAlignment="1">
      <alignment horizontal="center"/>
    </xf>
    <xf numFmtId="167" fontId="0" fillId="8" borderId="3" xfId="0" applyNumberFormat="1" applyFont="1" applyFill="1" applyBorder="1" applyAlignment="1">
      <alignment horizontal="center"/>
    </xf>
    <xf numFmtId="167" fontId="0" fillId="0" borderId="51" xfId="0" applyNumberFormat="1" applyFill="1" applyBorder="1" applyAlignment="1">
      <alignment horizontal="center"/>
    </xf>
    <xf numFmtId="167" fontId="10" fillId="0" borderId="51" xfId="0" applyNumberFormat="1" applyFont="1" applyFill="1" applyBorder="1" applyAlignment="1">
      <alignment horizontal="center"/>
    </xf>
    <xf numFmtId="167" fontId="10" fillId="0" borderId="31" xfId="0" applyNumberFormat="1" applyFont="1" applyFill="1" applyBorder="1" applyAlignment="1">
      <alignment horizontal="center"/>
    </xf>
    <xf numFmtId="167" fontId="10" fillId="0" borderId="13" xfId="0" applyNumberFormat="1" applyFont="1" applyFill="1" applyBorder="1" applyAlignment="1">
      <alignment horizontal="center"/>
    </xf>
    <xf numFmtId="167" fontId="10" fillId="0" borderId="75" xfId="0" applyNumberFormat="1" applyFont="1" applyFill="1" applyBorder="1" applyAlignment="1">
      <alignment horizontal="center"/>
    </xf>
    <xf numFmtId="4" fontId="10" fillId="0" borderId="0" xfId="0" applyNumberFormat="1" applyFont="1" applyAlignment="1">
      <alignment horizontal="center"/>
    </xf>
    <xf numFmtId="167" fontId="10" fillId="0" borderId="0" xfId="0" applyNumberFormat="1" applyFont="1" applyAlignment="1">
      <alignment horizontal="center"/>
    </xf>
    <xf numFmtId="165" fontId="0" fillId="0" borderId="0" xfId="0" applyNumberFormat="1" applyAlignment="1">
      <alignment horizontal="center"/>
    </xf>
    <xf numFmtId="167" fontId="0" fillId="0" borderId="0" xfId="0" applyNumberFormat="1" applyAlignment="1">
      <alignment horizontal="center"/>
    </xf>
    <xf numFmtId="167" fontId="0" fillId="0" borderId="3" xfId="0" applyNumberFormat="1" applyFill="1" applyBorder="1" applyAlignment="1">
      <alignment horizontal="center" vertical="top"/>
    </xf>
    <xf numFmtId="167" fontId="0" fillId="0" borderId="30" xfId="0" applyNumberFormat="1" applyFont="1" applyFill="1" applyBorder="1"/>
    <xf numFmtId="167" fontId="0" fillId="0" borderId="26" xfId="0" applyNumberFormat="1" applyFont="1" applyFill="1" applyBorder="1"/>
    <xf numFmtId="167" fontId="0" fillId="0" borderId="26" xfId="0" applyNumberFormat="1" applyFill="1" applyBorder="1"/>
    <xf numFmtId="165" fontId="0" fillId="0" borderId="55" xfId="0" applyNumberFormat="1" applyBorder="1"/>
    <xf numFmtId="165" fontId="10" fillId="0" borderId="55" xfId="0" applyNumberFormat="1" applyFont="1" applyBorder="1"/>
    <xf numFmtId="165" fontId="10" fillId="0" borderId="69" xfId="0" applyNumberFormat="1" applyFont="1" applyBorder="1"/>
    <xf numFmtId="165" fontId="10" fillId="0" borderId="27" xfId="0" applyNumberFormat="1" applyFont="1" applyBorder="1"/>
    <xf numFmtId="165" fontId="10" fillId="0" borderId="61" xfId="0" applyNumberFormat="1" applyFont="1" applyBorder="1"/>
    <xf numFmtId="165" fontId="10" fillId="0" borderId="19" xfId="0" applyNumberFormat="1" applyFont="1" applyBorder="1"/>
    <xf numFmtId="165" fontId="10" fillId="0" borderId="62" xfId="0" applyNumberFormat="1" applyFont="1" applyBorder="1"/>
    <xf numFmtId="165" fontId="10" fillId="8" borderId="62" xfId="0" applyNumberFormat="1" applyFont="1" applyFill="1" applyBorder="1"/>
    <xf numFmtId="165" fontId="10" fillId="0" borderId="71" xfId="0" applyNumberFormat="1" applyFont="1" applyBorder="1"/>
    <xf numFmtId="165" fontId="10" fillId="0" borderId="19" xfId="0" applyNumberFormat="1" applyFont="1" applyFill="1" applyBorder="1"/>
    <xf numFmtId="165" fontId="10" fillId="0" borderId="62" xfId="0" applyNumberFormat="1" applyFont="1" applyFill="1" applyBorder="1"/>
    <xf numFmtId="0" fontId="7" fillId="8" borderId="0" xfId="0" applyFont="1" applyFill="1" applyBorder="1" applyAlignment="1">
      <alignment vertical="top"/>
    </xf>
    <xf numFmtId="0" fontId="0" fillId="8" borderId="57" xfId="0" applyFill="1" applyBorder="1" applyAlignment="1">
      <alignment vertical="top"/>
    </xf>
    <xf numFmtId="0" fontId="6" fillId="8" borderId="18" xfId="0" applyFont="1" applyFill="1" applyBorder="1" applyAlignment="1">
      <alignment horizontal="center" vertical="top" wrapText="1"/>
    </xf>
    <xf numFmtId="0" fontId="4" fillId="8" borderId="2" xfId="0" applyFont="1" applyFill="1" applyBorder="1" applyAlignment="1">
      <alignment horizontal="right" vertical="top"/>
    </xf>
    <xf numFmtId="0" fontId="17" fillId="8" borderId="0" xfId="0" applyFont="1" applyFill="1" applyAlignment="1">
      <alignment vertical="top"/>
    </xf>
    <xf numFmtId="0" fontId="10" fillId="8" borderId="0" xfId="0" applyFont="1" applyFill="1" applyAlignment="1">
      <alignment vertical="top"/>
    </xf>
    <xf numFmtId="0" fontId="6" fillId="8" borderId="58" xfId="0" applyFont="1" applyFill="1" applyBorder="1" applyAlignment="1">
      <alignment horizontal="right" vertical="top" wrapText="1"/>
    </xf>
    <xf numFmtId="0" fontId="6" fillId="8" borderId="73" xfId="0" applyFont="1" applyFill="1" applyBorder="1" applyAlignment="1">
      <alignment horizontal="right" vertical="top" wrapText="1"/>
    </xf>
    <xf numFmtId="0" fontId="0" fillId="8" borderId="0" xfId="0" applyFill="1" applyAlignment="1">
      <alignment vertical="top"/>
    </xf>
    <xf numFmtId="167" fontId="0" fillId="0" borderId="0" xfId="0" applyNumberFormat="1" applyFont="1" applyFill="1" applyAlignment="1">
      <alignment horizontal="center"/>
    </xf>
    <xf numFmtId="167" fontId="32" fillId="3" borderId="31" xfId="0" applyNumberFormat="1" applyFont="1" applyFill="1" applyBorder="1" applyAlignment="1">
      <alignment horizontal="center" wrapText="1"/>
    </xf>
    <xf numFmtId="167" fontId="0" fillId="11" borderId="3" xfId="0" applyNumberFormat="1" applyFont="1" applyFill="1" applyBorder="1" applyAlignment="1">
      <alignment horizontal="center"/>
    </xf>
    <xf numFmtId="167" fontId="0" fillId="0" borderId="64" xfId="0" applyNumberFormat="1" applyFont="1" applyFill="1" applyBorder="1" applyAlignment="1">
      <alignment horizontal="center"/>
    </xf>
    <xf numFmtId="167" fontId="0" fillId="0" borderId="60" xfId="0" applyNumberFormat="1" applyFont="1" applyFill="1" applyBorder="1" applyAlignment="1">
      <alignment horizontal="center"/>
    </xf>
    <xf numFmtId="167" fontId="0" fillId="11" borderId="51" xfId="0" applyNumberFormat="1" applyFont="1" applyFill="1" applyBorder="1" applyAlignment="1">
      <alignment horizontal="center"/>
    </xf>
    <xf numFmtId="167" fontId="0" fillId="0" borderId="72" xfId="0" applyNumberFormat="1" applyFont="1" applyBorder="1" applyAlignment="1">
      <alignment horizontal="center"/>
    </xf>
    <xf numFmtId="167" fontId="9" fillId="0" borderId="0" xfId="0" applyNumberFormat="1" applyFont="1" applyAlignment="1">
      <alignment vertical="center"/>
    </xf>
    <xf numFmtId="167" fontId="0" fillId="0" borderId="0" xfId="0" applyNumberFormat="1" applyFont="1" applyAlignment="1">
      <alignment horizontal="center"/>
    </xf>
    <xf numFmtId="0" fontId="26" fillId="0" borderId="2" xfId="0" applyFont="1" applyFill="1" applyBorder="1"/>
    <xf numFmtId="167" fontId="14" fillId="3" borderId="19" xfId="0" applyNumberFormat="1" applyFont="1" applyFill="1" applyBorder="1" applyAlignment="1">
      <alignment horizontal="center" wrapText="1"/>
    </xf>
    <xf numFmtId="167" fontId="4" fillId="3" borderId="20" xfId="0" applyNumberFormat="1" applyFont="1" applyFill="1" applyBorder="1" applyAlignment="1">
      <alignment horizontal="center"/>
    </xf>
    <xf numFmtId="167" fontId="0" fillId="11" borderId="20" xfId="0" applyNumberFormat="1" applyFont="1" applyFill="1" applyBorder="1" applyAlignment="1">
      <alignment horizontal="center"/>
    </xf>
    <xf numFmtId="167" fontId="0" fillId="0" borderId="62" xfId="0" applyNumberFormat="1" applyFont="1" applyFill="1" applyBorder="1" applyAlignment="1">
      <alignment horizontal="center"/>
    </xf>
    <xf numFmtId="167" fontId="0" fillId="0" borderId="61" xfId="0" applyNumberFormat="1" applyFont="1" applyFill="1" applyBorder="1" applyAlignment="1">
      <alignment horizontal="center"/>
    </xf>
    <xf numFmtId="167" fontId="0" fillId="11" borderId="55" xfId="0" applyNumberFormat="1" applyFont="1" applyFill="1" applyBorder="1" applyAlignment="1">
      <alignment horizontal="center"/>
    </xf>
    <xf numFmtId="165" fontId="0" fillId="2" borderId="3" xfId="0" applyNumberFormat="1" applyFill="1" applyBorder="1"/>
    <xf numFmtId="0" fontId="0" fillId="7" borderId="0" xfId="0" applyFill="1"/>
    <xf numFmtId="0" fontId="0" fillId="7" borderId="45" xfId="0" applyFill="1" applyBorder="1"/>
    <xf numFmtId="4" fontId="0" fillId="7" borderId="20" xfId="0" applyNumberFormat="1" applyFill="1" applyBorder="1"/>
    <xf numFmtId="4" fontId="0" fillId="7" borderId="62" xfId="0" applyNumberFormat="1" applyFill="1" applyBorder="1"/>
    <xf numFmtId="4" fontId="15" fillId="7" borderId="19" xfId="0" applyNumberFormat="1" applyFont="1" applyFill="1" applyBorder="1"/>
    <xf numFmtId="0" fontId="15" fillId="7" borderId="14" xfId="0" applyNumberFormat="1" applyFont="1" applyFill="1" applyBorder="1"/>
    <xf numFmtId="4" fontId="15" fillId="7" borderId="62" xfId="0" applyNumberFormat="1" applyFont="1" applyFill="1" applyBorder="1"/>
    <xf numFmtId="0" fontId="15" fillId="7" borderId="70" xfId="0" applyNumberFormat="1" applyFont="1" applyFill="1" applyBorder="1"/>
    <xf numFmtId="4" fontId="0" fillId="7" borderId="27" xfId="0" applyNumberFormat="1" applyFill="1" applyBorder="1"/>
    <xf numFmtId="4" fontId="15" fillId="7" borderId="27" xfId="0" applyNumberFormat="1" applyFont="1" applyFill="1" applyBorder="1"/>
    <xf numFmtId="0" fontId="15" fillId="7" borderId="39" xfId="0" applyNumberFormat="1" applyFont="1" applyFill="1" applyBorder="1"/>
    <xf numFmtId="0" fontId="0" fillId="7" borderId="4" xfId="0" applyNumberFormat="1" applyFill="1" applyBorder="1"/>
    <xf numFmtId="0" fontId="0" fillId="7" borderId="70" xfId="0" applyNumberFormat="1" applyFill="1" applyBorder="1"/>
    <xf numFmtId="0" fontId="0" fillId="7" borderId="39" xfId="0" applyNumberFormat="1" applyFill="1" applyBorder="1"/>
    <xf numFmtId="4" fontId="0" fillId="7" borderId="20" xfId="0" applyNumberFormat="1" applyFont="1" applyFill="1" applyBorder="1"/>
    <xf numFmtId="4" fontId="15" fillId="7" borderId="61" xfId="0" applyNumberFormat="1" applyFont="1" applyFill="1" applyBorder="1"/>
    <xf numFmtId="0" fontId="15" fillId="7" borderId="10" xfId="0" applyNumberFormat="1" applyFont="1" applyFill="1" applyBorder="1"/>
    <xf numFmtId="167" fontId="0" fillId="0" borderId="63" xfId="0" applyNumberFormat="1" applyFont="1" applyFill="1" applyBorder="1"/>
    <xf numFmtId="167" fontId="0" fillId="0" borderId="76" xfId="0" applyNumberFormat="1" applyFill="1" applyBorder="1"/>
    <xf numFmtId="167" fontId="0" fillId="0" borderId="22" xfId="0" applyNumberFormat="1" applyFill="1" applyBorder="1"/>
    <xf numFmtId="167" fontId="0" fillId="0" borderId="32" xfId="0" applyNumberFormat="1" applyFill="1" applyBorder="1"/>
    <xf numFmtId="167" fontId="0" fillId="0" borderId="21" xfId="0" applyNumberFormat="1" applyFill="1" applyBorder="1"/>
    <xf numFmtId="167" fontId="0" fillId="0" borderId="74" xfId="0" applyNumberFormat="1" applyFill="1" applyBorder="1"/>
    <xf numFmtId="167" fontId="0" fillId="0" borderId="48" xfId="0" applyNumberFormat="1" applyFill="1" applyBorder="1"/>
    <xf numFmtId="167" fontId="10" fillId="0" borderId="48" xfId="0" applyNumberFormat="1" applyFont="1" applyFill="1" applyBorder="1"/>
    <xf numFmtId="167" fontId="10" fillId="0" borderId="37" xfId="0" applyNumberFormat="1" applyFont="1" applyFill="1" applyBorder="1"/>
    <xf numFmtId="167" fontId="10" fillId="0" borderId="26" xfId="0" applyNumberFormat="1" applyFont="1" applyFill="1" applyBorder="1"/>
    <xf numFmtId="167" fontId="10" fillId="0" borderId="24" xfId="0" applyNumberFormat="1" applyFont="1" applyFill="1" applyBorder="1"/>
    <xf numFmtId="167" fontId="10" fillId="0" borderId="8" xfId="0" applyNumberFormat="1" applyFont="1" applyFill="1" applyBorder="1"/>
    <xf numFmtId="167" fontId="10" fillId="0" borderId="34" xfId="0" applyNumberFormat="1" applyFont="1" applyFill="1" applyBorder="1"/>
    <xf numFmtId="2" fontId="0" fillId="0" borderId="1" xfId="0" applyNumberFormat="1" applyFill="1" applyBorder="1"/>
    <xf numFmtId="2" fontId="0" fillId="0" borderId="48" xfId="0" applyNumberFormat="1" applyFill="1" applyBorder="1"/>
    <xf numFmtId="0" fontId="0" fillId="0" borderId="1"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48" xfId="0" applyFill="1" applyBorder="1" applyAlignment="1">
      <alignment horizontal="center" vertical="center"/>
    </xf>
    <xf numFmtId="0" fontId="10" fillId="0" borderId="48"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63" xfId="0" applyFont="1" applyFill="1" applyBorder="1" applyAlignment="1">
      <alignment horizontal="center" vertical="center"/>
    </xf>
    <xf numFmtId="168" fontId="17" fillId="0" borderId="0" xfId="0" applyNumberFormat="1" applyFont="1" applyFill="1"/>
    <xf numFmtId="0" fontId="28" fillId="0" borderId="44" xfId="0" applyFont="1" applyFill="1" applyBorder="1" applyAlignment="1">
      <alignment horizontal="left" vertical="top" wrapText="1"/>
    </xf>
    <xf numFmtId="0" fontId="28" fillId="0" borderId="46" xfId="0" applyFont="1" applyFill="1" applyBorder="1" applyAlignment="1">
      <alignment horizontal="left" vertical="top" wrapText="1"/>
    </xf>
    <xf numFmtId="0" fontId="28" fillId="0" borderId="43" xfId="0" applyFont="1" applyFill="1" applyBorder="1" applyAlignment="1">
      <alignment horizontal="left" vertical="top" wrapText="1"/>
    </xf>
    <xf numFmtId="0" fontId="28" fillId="0" borderId="45" xfId="0" applyFont="1" applyFill="1" applyBorder="1" applyAlignment="1">
      <alignment horizontal="left" vertical="top" wrapText="1"/>
    </xf>
    <xf numFmtId="0" fontId="28" fillId="0" borderId="29" xfId="0" applyFont="1" applyFill="1" applyBorder="1" applyAlignment="1">
      <alignment horizontal="left" vertical="top" wrapText="1"/>
    </xf>
    <xf numFmtId="0" fontId="28" fillId="0" borderId="77" xfId="0" applyFont="1" applyFill="1" applyBorder="1" applyAlignment="1">
      <alignment horizontal="left" vertical="top" wrapText="1"/>
    </xf>
    <xf numFmtId="0" fontId="28" fillId="0" borderId="28" xfId="0" applyFont="1" applyFill="1" applyBorder="1" applyAlignment="1">
      <alignment horizontal="left" vertical="top" wrapText="1"/>
    </xf>
    <xf numFmtId="0" fontId="3" fillId="0" borderId="81" xfId="0" applyFont="1" applyBorder="1" applyAlignment="1">
      <alignment horizontal="center"/>
    </xf>
    <xf numFmtId="0" fontId="3" fillId="0" borderId="66" xfId="0" applyFont="1" applyBorder="1" applyAlignment="1">
      <alignment horizontal="center"/>
    </xf>
    <xf numFmtId="0" fontId="3" fillId="0" borderId="60" xfId="0" applyFont="1" applyBorder="1" applyAlignment="1">
      <alignment horizontal="center"/>
    </xf>
    <xf numFmtId="168" fontId="11" fillId="0" borderId="40" xfId="0" applyNumberFormat="1"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44" xfId="0" applyFont="1" applyBorder="1" applyAlignment="1">
      <alignment horizontal="center"/>
    </xf>
    <xf numFmtId="169" fontId="29" fillId="9" borderId="25" xfId="0" applyNumberFormat="1" applyFont="1" applyFill="1" applyBorder="1" applyAlignment="1">
      <alignment horizontal="center" wrapText="1"/>
    </xf>
    <xf numFmtId="169" fontId="29" fillId="9" borderId="27" xfId="0" applyNumberFormat="1" applyFont="1" applyFill="1" applyBorder="1" applyAlignment="1">
      <alignment horizontal="center" wrapText="1"/>
    </xf>
    <xf numFmtId="167" fontId="9" fillId="0" borderId="0" xfId="0" applyNumberFormat="1" applyFont="1" applyFill="1"/>
    <xf numFmtId="168" fontId="9" fillId="0" borderId="0" xfId="0" applyNumberFormat="1" applyFont="1" applyFill="1"/>
  </cellXfs>
  <cellStyles count="2">
    <cellStyle name="Normální" xfId="0" builtinId="0"/>
    <cellStyle name="Procenta" xfId="1" builtinId="5"/>
  </cellStyles>
  <dxfs count="2">
    <dxf>
      <font>
        <condense val="0"/>
        <extend val="0"/>
        <color rgb="FF9C0006"/>
      </font>
      <fill>
        <patternFill>
          <bgColor rgb="FFFFC7CE"/>
        </patternFill>
      </fill>
    </dxf>
    <dxf>
      <font>
        <b/>
        <i val="0"/>
        <color rgb="FFFF0000"/>
      </font>
    </dxf>
  </dxfs>
  <tableStyles count="0" defaultTableStyle="TableStyleMedium9" defaultPivotStyle="PivotStyleLight16"/>
  <colors>
    <mruColors>
      <color rgb="FFCCCCFF"/>
      <color rgb="FFFFFF99"/>
      <color rgb="FFFFFFCC"/>
      <color rgb="FF8BFFBF"/>
      <color rgb="FF99FFCC"/>
      <color rgb="FF66FFFF"/>
      <color rgb="FFCCFFCC"/>
      <color rgb="FFCCFFFF"/>
      <color rgb="FF673105"/>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comments" Target="../comments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7.bin"/><Relationship Id="rId13" Type="http://schemas.openxmlformats.org/officeDocument/2006/relationships/printerSettings" Target="../printerSettings/printerSettings42.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12" Type="http://schemas.openxmlformats.org/officeDocument/2006/relationships/printerSettings" Target="../printerSettings/printerSettings41.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11" Type="http://schemas.openxmlformats.org/officeDocument/2006/relationships/printerSettings" Target="../printerSettings/printerSettings40.bin"/><Relationship Id="rId5" Type="http://schemas.openxmlformats.org/officeDocument/2006/relationships/printerSettings" Target="../printerSettings/printerSettings34.bin"/><Relationship Id="rId15" Type="http://schemas.openxmlformats.org/officeDocument/2006/relationships/printerSettings" Target="../printerSettings/printerSettings44.bin"/><Relationship Id="rId10" Type="http://schemas.openxmlformats.org/officeDocument/2006/relationships/printerSettings" Target="../printerSettings/printerSettings39.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 Id="rId14"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80"/>
  <sheetViews>
    <sheetView tabSelected="1" zoomScale="95" zoomScaleNormal="95" workbookViewId="0">
      <pane xSplit="3" ySplit="4" topLeftCell="D5" activePane="bottomRight" state="frozen"/>
      <selection pane="topRight" activeCell="D1" sqref="D1"/>
      <selection pane="bottomLeft" activeCell="A5" sqref="A5"/>
      <selection pane="bottomRight" activeCell="D18" sqref="D18"/>
    </sheetView>
  </sheetViews>
  <sheetFormatPr defaultRowHeight="12.75" outlineLevelCol="1" x14ac:dyDescent="0.2"/>
  <cols>
    <col min="1" max="1" width="4.140625" style="13" customWidth="1"/>
    <col min="2" max="2" width="30" style="476" customWidth="1"/>
    <col min="3" max="3" width="8.140625" customWidth="1"/>
    <col min="4" max="5" width="8.85546875" style="157" customWidth="1"/>
    <col min="6" max="6" width="10.5703125" style="157" customWidth="1" outlineLevel="1"/>
    <col min="7" max="7" width="10" style="157" customWidth="1" outlineLevel="1"/>
    <col min="8" max="8" width="10.42578125" style="157" customWidth="1" outlineLevel="1"/>
    <col min="9" max="10" width="9.7109375" style="157" customWidth="1" outlineLevel="1"/>
    <col min="11" max="11" width="10.28515625" style="157" customWidth="1" outlineLevel="1"/>
    <col min="12" max="12" width="10.42578125" style="143" customWidth="1" outlineLevel="1"/>
    <col min="13" max="13" width="8.5703125" style="157" customWidth="1" outlineLevel="1"/>
    <col min="14" max="14" width="9.7109375" style="157" customWidth="1" outlineLevel="1"/>
    <col min="15" max="15" width="10" style="157" customWidth="1" outlineLevel="1"/>
    <col min="16" max="16" width="12.28515625" style="157" customWidth="1"/>
    <col min="17" max="17" width="12.140625" style="138" customWidth="1"/>
    <col min="18" max="18" width="13" style="452" customWidth="1"/>
    <col min="19" max="19" width="11.42578125" style="137" customWidth="1"/>
    <col min="20" max="20" width="9.7109375" style="137" customWidth="1"/>
    <col min="21" max="21" width="11.42578125" style="138" customWidth="1"/>
    <col min="22" max="22" width="8.85546875" customWidth="1"/>
    <col min="23" max="23" width="8.42578125" customWidth="1"/>
    <col min="24" max="24" width="7.85546875" customWidth="1"/>
    <col min="25" max="25" width="8.140625" customWidth="1"/>
    <col min="26" max="26" width="8.140625" style="385" customWidth="1"/>
    <col min="27" max="27" width="9.28515625" customWidth="1"/>
    <col min="28" max="28" width="9.42578125" customWidth="1"/>
    <col min="29" max="29" width="9.140625" customWidth="1"/>
    <col min="30" max="30" width="8.85546875" customWidth="1"/>
    <col min="31" max="31" width="11.28515625" style="20" customWidth="1"/>
    <col min="32" max="32" width="14.140625" style="485" customWidth="1"/>
    <col min="33" max="33" width="10.5703125" style="485" customWidth="1"/>
    <col min="34" max="34" width="11.42578125" customWidth="1"/>
    <col min="35" max="35" width="9.140625" customWidth="1"/>
    <col min="36" max="36" width="10.28515625" customWidth="1"/>
    <col min="37" max="38" width="9" customWidth="1"/>
    <col min="39" max="39" width="9.140625" customWidth="1"/>
    <col min="40" max="41" width="9.7109375" customWidth="1"/>
    <col min="42" max="43" width="9.140625" customWidth="1"/>
    <col min="44" max="44" width="9.42578125" customWidth="1"/>
    <col min="45" max="45" width="8.7109375" customWidth="1"/>
    <col min="46" max="46" width="11.85546875" customWidth="1"/>
    <col min="47" max="47" width="10.140625" customWidth="1"/>
    <col min="48" max="48" width="8.5703125" style="64" customWidth="1"/>
    <col min="49" max="49" width="9.7109375" customWidth="1"/>
    <col min="50" max="50" width="13.42578125" style="20" customWidth="1"/>
    <col min="51" max="51" width="10.42578125" style="20" customWidth="1"/>
    <col min="52" max="52" width="12" customWidth="1"/>
    <col min="53" max="53" width="8.28515625" hidden="1" customWidth="1"/>
    <col min="54" max="54" width="9.5703125" style="397" hidden="1" customWidth="1"/>
    <col min="55" max="55" width="8.42578125" style="397" hidden="1" customWidth="1"/>
    <col min="56" max="56" width="3.5703125" style="393" customWidth="1"/>
    <col min="57" max="57" width="8.7109375" customWidth="1"/>
    <col min="58" max="58" width="10.42578125" style="157" customWidth="1"/>
    <col min="59" max="59" width="12.28515625" style="20" customWidth="1"/>
    <col min="60" max="60" width="11.140625" style="20" customWidth="1"/>
  </cols>
  <sheetData>
    <row r="1" spans="1:60" s="24" customFormat="1" ht="13.5" thickBot="1" x14ac:dyDescent="0.25">
      <c r="A1" s="360"/>
      <c r="B1" s="468"/>
      <c r="C1" s="42"/>
      <c r="D1" s="158"/>
      <c r="E1" s="158"/>
      <c r="F1" s="158"/>
      <c r="G1" s="158"/>
      <c r="H1" s="158"/>
      <c r="I1" s="158"/>
      <c r="J1" s="158"/>
      <c r="K1" s="158"/>
      <c r="L1" s="158"/>
      <c r="M1" s="158"/>
      <c r="N1" s="158"/>
      <c r="O1" s="158"/>
      <c r="P1" s="143"/>
      <c r="Q1" s="138"/>
      <c r="R1" s="436"/>
      <c r="S1" s="135"/>
      <c r="T1" s="135"/>
      <c r="U1" s="138"/>
      <c r="Z1" s="365"/>
      <c r="AA1" s="400" t="s">
        <v>116</v>
      </c>
      <c r="AE1" s="39"/>
      <c r="AF1" s="477" t="s">
        <v>75</v>
      </c>
      <c r="AG1" s="477"/>
      <c r="AK1" s="400" t="s">
        <v>144</v>
      </c>
      <c r="AV1" s="124"/>
      <c r="AX1" s="101" t="s">
        <v>138</v>
      </c>
      <c r="AY1" s="45"/>
      <c r="BB1" s="423" t="s">
        <v>104</v>
      </c>
      <c r="BC1" s="423"/>
      <c r="BD1" s="393"/>
      <c r="BF1" s="143"/>
      <c r="BG1" s="39"/>
      <c r="BH1" s="39"/>
    </row>
    <row r="2" spans="1:60" ht="13.5" thickBot="1" x14ac:dyDescent="0.25">
      <c r="A2" s="361"/>
      <c r="B2" s="469"/>
      <c r="C2" s="96"/>
      <c r="D2" s="341" t="s">
        <v>107</v>
      </c>
      <c r="E2" s="341"/>
      <c r="F2" s="341"/>
      <c r="G2" s="341"/>
      <c r="H2" s="341"/>
      <c r="I2" s="341"/>
      <c r="J2" s="341"/>
      <c r="K2" s="341"/>
      <c r="L2" s="341"/>
      <c r="M2" s="341"/>
      <c r="N2" s="341"/>
      <c r="O2" s="341"/>
      <c r="P2" s="341"/>
      <c r="Q2" s="341"/>
      <c r="R2" s="437"/>
      <c r="S2" s="232" t="s">
        <v>98</v>
      </c>
      <c r="T2" s="228"/>
      <c r="U2" s="341"/>
      <c r="V2" s="341"/>
      <c r="W2" s="341"/>
      <c r="X2" s="341"/>
      <c r="Y2" s="341"/>
      <c r="Z2" s="556" t="s">
        <v>115</v>
      </c>
      <c r="AA2" s="553" t="s">
        <v>117</v>
      </c>
      <c r="AB2" s="554"/>
      <c r="AC2" s="554"/>
      <c r="AD2" s="555"/>
      <c r="AE2" s="547" t="s">
        <v>145</v>
      </c>
      <c r="AF2" s="548"/>
      <c r="AG2" s="548"/>
      <c r="AH2" s="548"/>
      <c r="AI2" s="548"/>
      <c r="AJ2" s="548"/>
      <c r="AK2" s="548"/>
      <c r="AL2" s="548"/>
      <c r="AM2" s="548"/>
      <c r="AN2" s="548"/>
      <c r="AO2" s="548"/>
      <c r="AP2" s="548"/>
      <c r="AQ2" s="548"/>
      <c r="AR2" s="548"/>
      <c r="AS2" s="548"/>
      <c r="AT2" s="549"/>
      <c r="AU2" s="37" t="s">
        <v>14</v>
      </c>
      <c r="AV2" s="125" t="s">
        <v>137</v>
      </c>
      <c r="AW2" s="16"/>
      <c r="AX2" s="550" t="s">
        <v>139</v>
      </c>
      <c r="AY2" s="551"/>
      <c r="AZ2" s="552"/>
      <c r="BB2" s="412"/>
      <c r="BC2" s="400"/>
      <c r="BE2" s="24"/>
      <c r="BF2" s="558"/>
      <c r="BG2" s="559"/>
      <c r="BH2" s="559"/>
    </row>
    <row r="3" spans="1:60" s="34" customFormat="1" ht="40.5" customHeight="1" x14ac:dyDescent="0.2">
      <c r="A3" s="25" t="s">
        <v>38</v>
      </c>
      <c r="B3" s="470" t="s">
        <v>0</v>
      </c>
      <c r="C3" s="128" t="s">
        <v>35</v>
      </c>
      <c r="D3" s="159" t="s">
        <v>108</v>
      </c>
      <c r="E3" s="344" t="s">
        <v>109</v>
      </c>
      <c r="F3" s="160" t="s">
        <v>86</v>
      </c>
      <c r="G3" s="160" t="s">
        <v>83</v>
      </c>
      <c r="H3" s="160" t="s">
        <v>90</v>
      </c>
      <c r="I3" s="160" t="s">
        <v>97</v>
      </c>
      <c r="J3" s="160" t="s">
        <v>84</v>
      </c>
      <c r="K3" s="160" t="s">
        <v>85</v>
      </c>
      <c r="L3" s="160" t="s">
        <v>87</v>
      </c>
      <c r="M3" s="160" t="s">
        <v>88</v>
      </c>
      <c r="N3" s="160" t="s">
        <v>82</v>
      </c>
      <c r="O3" s="160" t="s">
        <v>89</v>
      </c>
      <c r="P3" s="144" t="s">
        <v>110</v>
      </c>
      <c r="Q3" s="293" t="s">
        <v>69</v>
      </c>
      <c r="R3" s="291" t="s">
        <v>143</v>
      </c>
      <c r="S3" s="260" t="s">
        <v>140</v>
      </c>
      <c r="T3" s="229" t="s">
        <v>105</v>
      </c>
      <c r="U3" s="270" t="s">
        <v>99</v>
      </c>
      <c r="V3" s="27" t="s">
        <v>111</v>
      </c>
      <c r="W3" s="28" t="s">
        <v>112</v>
      </c>
      <c r="X3" s="28" t="s">
        <v>113</v>
      </c>
      <c r="Y3" s="26" t="s">
        <v>114</v>
      </c>
      <c r="Z3" s="557"/>
      <c r="AA3" s="129" t="s">
        <v>118</v>
      </c>
      <c r="AB3" s="364" t="s">
        <v>119</v>
      </c>
      <c r="AC3" s="235" t="s">
        <v>120</v>
      </c>
      <c r="AD3" s="264" t="s">
        <v>121</v>
      </c>
      <c r="AE3" s="127" t="s">
        <v>122</v>
      </c>
      <c r="AF3" s="487" t="s">
        <v>123</v>
      </c>
      <c r="AG3" s="478" t="s">
        <v>106</v>
      </c>
      <c r="AH3" s="290" t="s">
        <v>124</v>
      </c>
      <c r="AI3" s="29" t="s">
        <v>125</v>
      </c>
      <c r="AJ3" s="28" t="s">
        <v>126</v>
      </c>
      <c r="AK3" s="30" t="s">
        <v>127</v>
      </c>
      <c r="AL3" s="288" t="s">
        <v>128</v>
      </c>
      <c r="AM3" s="29" t="s">
        <v>129</v>
      </c>
      <c r="AN3" s="26" t="s">
        <v>130</v>
      </c>
      <c r="AO3" s="289" t="s">
        <v>131</v>
      </c>
      <c r="AP3" s="285" t="s">
        <v>30</v>
      </c>
      <c r="AQ3" s="28" t="s">
        <v>31</v>
      </c>
      <c r="AR3" s="29" t="s">
        <v>132</v>
      </c>
      <c r="AS3" s="26" t="s">
        <v>133</v>
      </c>
      <c r="AT3" s="301" t="s">
        <v>141</v>
      </c>
      <c r="AU3" s="31" t="s">
        <v>134</v>
      </c>
      <c r="AV3" s="126" t="s">
        <v>135</v>
      </c>
      <c r="AW3" s="22" t="s">
        <v>136</v>
      </c>
      <c r="AX3" s="32" t="s">
        <v>40</v>
      </c>
      <c r="AY3" s="115" t="s">
        <v>41</v>
      </c>
      <c r="AZ3" s="33" t="s">
        <v>15</v>
      </c>
      <c r="BB3" s="398" t="s">
        <v>101</v>
      </c>
      <c r="BC3" s="401" t="s">
        <v>102</v>
      </c>
      <c r="BD3" s="394"/>
      <c r="BE3" s="335" t="s">
        <v>147</v>
      </c>
      <c r="BF3" s="424" t="s">
        <v>146</v>
      </c>
      <c r="BG3" s="337" t="s">
        <v>94</v>
      </c>
      <c r="BH3" s="337" t="s">
        <v>93</v>
      </c>
    </row>
    <row r="4" spans="1:60" s="1" customFormat="1" ht="14.25" thickBot="1" x14ac:dyDescent="0.3">
      <c r="A4" s="14"/>
      <c r="B4" s="471" t="s">
        <v>3</v>
      </c>
      <c r="C4" s="9"/>
      <c r="D4" s="161" t="s">
        <v>37</v>
      </c>
      <c r="E4" s="345" t="s">
        <v>37</v>
      </c>
      <c r="F4" s="162" t="s">
        <v>37</v>
      </c>
      <c r="G4" s="162" t="s">
        <v>37</v>
      </c>
      <c r="H4" s="162" t="s">
        <v>37</v>
      </c>
      <c r="I4" s="162" t="s">
        <v>37</v>
      </c>
      <c r="J4" s="162" t="s">
        <v>37</v>
      </c>
      <c r="K4" s="162" t="s">
        <v>37</v>
      </c>
      <c r="L4" s="162" t="s">
        <v>37</v>
      </c>
      <c r="M4" s="162" t="s">
        <v>37</v>
      </c>
      <c r="N4" s="162" t="s">
        <v>37</v>
      </c>
      <c r="O4" s="162" t="s">
        <v>37</v>
      </c>
      <c r="P4" s="145" t="s">
        <v>91</v>
      </c>
      <c r="Q4" s="294" t="s">
        <v>4</v>
      </c>
      <c r="R4" s="292" t="s">
        <v>4</v>
      </c>
      <c r="S4" s="261" t="s">
        <v>60</v>
      </c>
      <c r="T4" s="230" t="s">
        <v>60</v>
      </c>
      <c r="U4" s="202" t="s">
        <v>39</v>
      </c>
      <c r="V4" s="8" t="s">
        <v>61</v>
      </c>
      <c r="W4" s="2" t="s">
        <v>61</v>
      </c>
      <c r="X4" s="2" t="s">
        <v>61</v>
      </c>
      <c r="Y4" s="236" t="s">
        <v>61</v>
      </c>
      <c r="Z4" s="366" t="s">
        <v>100</v>
      </c>
      <c r="AA4" s="102" t="s">
        <v>32</v>
      </c>
      <c r="AB4" s="265"/>
      <c r="AC4" s="236"/>
      <c r="AD4" s="266" t="s">
        <v>81</v>
      </c>
      <c r="AE4" s="103" t="s">
        <v>76</v>
      </c>
      <c r="AF4" s="488" t="s">
        <v>77</v>
      </c>
      <c r="AG4" s="162"/>
      <c r="AH4" s="8" t="s">
        <v>6</v>
      </c>
      <c r="AI4" s="2" t="s">
        <v>7</v>
      </c>
      <c r="AJ4" s="2" t="s">
        <v>1</v>
      </c>
      <c r="AK4" s="2" t="s">
        <v>22</v>
      </c>
      <c r="AL4" s="2" t="s">
        <v>29</v>
      </c>
      <c r="AM4" s="2" t="s">
        <v>8</v>
      </c>
      <c r="AN4" s="236" t="s">
        <v>9</v>
      </c>
      <c r="AO4" s="36" t="s">
        <v>79</v>
      </c>
      <c r="AP4" s="8" t="s">
        <v>10</v>
      </c>
      <c r="AQ4" s="2" t="s">
        <v>11</v>
      </c>
      <c r="AR4" s="12" t="s">
        <v>23</v>
      </c>
      <c r="AS4" s="236" t="s">
        <v>12</v>
      </c>
      <c r="AT4" s="302" t="s">
        <v>60</v>
      </c>
      <c r="AU4" s="38" t="s">
        <v>4</v>
      </c>
      <c r="AV4" s="62" t="s">
        <v>13</v>
      </c>
      <c r="AW4" s="17"/>
      <c r="AX4" s="21" t="s">
        <v>16</v>
      </c>
      <c r="AY4" s="116" t="s">
        <v>16</v>
      </c>
      <c r="AZ4" s="11" t="s">
        <v>17</v>
      </c>
      <c r="BB4" s="399"/>
      <c r="BC4" s="411" t="s">
        <v>103</v>
      </c>
      <c r="BD4" s="395"/>
      <c r="BE4" s="58" t="s">
        <v>92</v>
      </c>
      <c r="BF4" s="425" t="s">
        <v>142</v>
      </c>
      <c r="BG4" s="105" t="s">
        <v>4</v>
      </c>
      <c r="BH4" s="105" t="s">
        <v>36</v>
      </c>
    </row>
    <row r="5" spans="1:60" ht="17.25" customHeight="1" x14ac:dyDescent="0.2">
      <c r="A5" s="526"/>
      <c r="B5" s="546"/>
      <c r="C5" s="35" t="s">
        <v>33</v>
      </c>
      <c r="D5" s="163"/>
      <c r="E5" s="346"/>
      <c r="F5" s="164"/>
      <c r="G5" s="164"/>
      <c r="H5" s="164"/>
      <c r="I5" s="164"/>
      <c r="J5" s="164"/>
      <c r="K5" s="164"/>
      <c r="L5" s="164"/>
      <c r="M5" s="164"/>
      <c r="N5" s="164"/>
      <c r="O5" s="164"/>
      <c r="P5" s="146">
        <f t="shared" ref="P5:P36" si="0">SUM(F5:O5)</f>
        <v>0</v>
      </c>
      <c r="Q5" s="295">
        <f>P5+P6</f>
        <v>0</v>
      </c>
      <c r="R5" s="438"/>
      <c r="S5" s="262"/>
      <c r="T5" s="231"/>
      <c r="U5" s="362">
        <f>Q5-R5-S5-T5</f>
        <v>0</v>
      </c>
      <c r="V5" s="210" t="e">
        <f t="shared" ref="V5:V36" si="1">P5/(12*D5)*1000</f>
        <v>#DIV/0!</v>
      </c>
      <c r="W5" s="211" t="e">
        <f t="shared" ref="W5:W39" si="2">H5/(12*D5)*1000</f>
        <v>#DIV/0!</v>
      </c>
      <c r="X5" s="211" t="e">
        <f t="shared" ref="X5:X39" si="3">I5/(12*D5)*1000</f>
        <v>#DIV/0!</v>
      </c>
      <c r="Y5" s="211" t="e">
        <f>W5+X5</f>
        <v>#DIV/0!</v>
      </c>
      <c r="Z5" s="367">
        <v>0.15</v>
      </c>
      <c r="AA5" s="130"/>
      <c r="AB5" s="210" t="e">
        <f>R5/(12*(D5-E5+D6-E6))*1000+((Z5)*0.9756*(F5+0.85*(G5+L5+M5))+(Z6)*0.9403*(F6+0.85*(G6+L6+M6)))/(12*(D5+D6))*1000</f>
        <v>#DIV/0!</v>
      </c>
      <c r="AC5" s="237" t="e">
        <f>AB5-AD5</f>
        <v>#DIV/0!</v>
      </c>
      <c r="AD5" s="268" t="e">
        <f>(H5+H6+I5+I6)/(12*(D5+D6))*1000</f>
        <v>#DIV/0!</v>
      </c>
      <c r="AE5" s="104" t="e">
        <f>(AA5+AA6)*AB5*0.012</f>
        <v>#DIV/0!</v>
      </c>
      <c r="AF5" s="489"/>
      <c r="AG5" s="479"/>
      <c r="AH5" s="363" t="e">
        <f>AF5+AF6+AG5-AE5</f>
        <v>#DIV/0!</v>
      </c>
      <c r="AI5" s="5" t="e">
        <f>AH5/(12*(AA5+AA6))*1000</f>
        <v>#DIV/0!</v>
      </c>
      <c r="AJ5" s="6" t="e">
        <f>AI5/AD5</f>
        <v>#DIV/0!</v>
      </c>
      <c r="AK5" s="3">
        <f t="shared" ref="AK5:AK68" si="4">AA5</f>
        <v>0</v>
      </c>
      <c r="AL5" s="10" t="e">
        <f>AF5+AF6+AG5-(AK5+AK6)*AB5*0.012</f>
        <v>#DIV/0!</v>
      </c>
      <c r="AM5" s="5" t="e">
        <f>AL5/(12*(AK5+AK6))*1000</f>
        <v>#DIV/0!</v>
      </c>
      <c r="AN5" s="283" t="e">
        <f>AM5/AD5</f>
        <v>#DIV/0!</v>
      </c>
      <c r="AO5" s="287"/>
      <c r="AP5" s="286" t="e">
        <f>(AO5+AO6)/(12*(AK5+AK6))*1000</f>
        <v>#DIV/0!</v>
      </c>
      <c r="AQ5" s="5" t="e">
        <f>AD5+AM5+AP5</f>
        <v>#DIV/0!</v>
      </c>
      <c r="AR5" s="7" t="e">
        <f>(AM5+AP5)/AD5</f>
        <v>#DIV/0!</v>
      </c>
      <c r="AS5" s="279" t="e">
        <f>AQ5/AD5</f>
        <v>#DIV/0!</v>
      </c>
      <c r="AT5" s="299">
        <f>AF5+AO5</f>
        <v>0</v>
      </c>
      <c r="AU5" s="18">
        <f t="shared" ref="AU5:AU36" si="5">H5+I5</f>
        <v>0</v>
      </c>
      <c r="AV5" s="4">
        <v>2568.1291209254478</v>
      </c>
      <c r="AW5" s="19" t="e">
        <f t="shared" ref="AW5:AW48" si="6">Y5/AV5</f>
        <v>#DIV/0!</v>
      </c>
      <c r="AX5" s="163"/>
      <c r="AY5" s="429"/>
      <c r="AZ5" s="15" t="e">
        <f>(AT5+AT6-AX5-AX6)/((AY5+AY6)*12)</f>
        <v>#DIV/0!</v>
      </c>
      <c r="BA5" t="e">
        <f>IF(AZ5&lt;0,"!!!","")</f>
        <v>#DIV/0!</v>
      </c>
      <c r="BB5" s="413"/>
      <c r="BC5" s="402" t="str">
        <f t="shared" ref="BC5:BC36" si="7">IF(BB5&gt;0,BB5-AX5,"")</f>
        <v/>
      </c>
      <c r="BE5" s="57"/>
      <c r="BF5" s="336"/>
      <c r="BG5" s="106">
        <f>IF(AF5+AF6-AX5-AX6&lt;0,AF5+AF6-AX5-AX6,0)</f>
        <v>0</v>
      </c>
      <c r="BH5" s="41">
        <f>IF(AF5+AF6+AG5-AX5-AX6+BE5+BF5&lt;0,AF5+AF6+AG5-AX5-AX6+BE5+BF5,0)</f>
        <v>0</v>
      </c>
    </row>
    <row r="6" spans="1:60" ht="13.5" thickBot="1" x14ac:dyDescent="0.25">
      <c r="A6" s="123"/>
      <c r="B6" s="541"/>
      <c r="C6" s="91" t="s">
        <v>34</v>
      </c>
      <c r="D6" s="98"/>
      <c r="E6" s="347"/>
      <c r="F6" s="165"/>
      <c r="G6" s="165"/>
      <c r="H6" s="165"/>
      <c r="I6" s="165"/>
      <c r="J6" s="165"/>
      <c r="K6" s="165"/>
      <c r="L6" s="165"/>
      <c r="M6" s="165"/>
      <c r="N6" s="165"/>
      <c r="O6" s="165"/>
      <c r="P6" s="147">
        <f t="shared" si="0"/>
        <v>0</v>
      </c>
      <c r="Q6" s="296" t="s">
        <v>72</v>
      </c>
      <c r="R6" s="390" t="s">
        <v>72</v>
      </c>
      <c r="S6" s="233" t="s">
        <v>72</v>
      </c>
      <c r="T6" s="234" t="s">
        <v>72</v>
      </c>
      <c r="U6" s="234" t="s">
        <v>72</v>
      </c>
      <c r="V6" s="255" t="e">
        <f t="shared" si="1"/>
        <v>#DIV/0!</v>
      </c>
      <c r="W6" s="240" t="e">
        <f t="shared" si="2"/>
        <v>#DIV/0!</v>
      </c>
      <c r="X6" s="240" t="e">
        <f t="shared" si="3"/>
        <v>#DIV/0!</v>
      </c>
      <c r="Y6" s="240" t="e">
        <f t="shared" ref="Y6:Y61" si="8">W6+X6</f>
        <v>#DIV/0!</v>
      </c>
      <c r="Z6" s="368">
        <v>0.2</v>
      </c>
      <c r="AA6" s="131"/>
      <c r="AB6" s="269" t="s">
        <v>72</v>
      </c>
      <c r="AC6" s="238" t="s">
        <v>72</v>
      </c>
      <c r="AD6" s="234" t="s">
        <v>72</v>
      </c>
      <c r="AE6" s="271" t="s">
        <v>72</v>
      </c>
      <c r="AF6" s="490"/>
      <c r="AG6" s="480"/>
      <c r="AH6" s="272" t="s">
        <v>72</v>
      </c>
      <c r="AI6" s="273" t="s">
        <v>72</v>
      </c>
      <c r="AJ6" s="274" t="s">
        <v>72</v>
      </c>
      <c r="AK6" s="275">
        <f t="shared" si="4"/>
        <v>0</v>
      </c>
      <c r="AL6" s="272" t="s">
        <v>72</v>
      </c>
      <c r="AM6" s="273" t="s">
        <v>72</v>
      </c>
      <c r="AN6" s="284" t="s">
        <v>72</v>
      </c>
      <c r="AO6" s="340"/>
      <c r="AP6" s="272" t="s">
        <v>72</v>
      </c>
      <c r="AR6" s="273" t="s">
        <v>72</v>
      </c>
      <c r="AS6" s="280" t="s">
        <v>72</v>
      </c>
      <c r="AT6" s="300">
        <f t="shared" ref="AT6:AT67" si="9">AF6+AO6</f>
        <v>0</v>
      </c>
      <c r="AU6" s="86">
        <f t="shared" si="5"/>
        <v>0</v>
      </c>
      <c r="AV6" s="85">
        <v>1909.6197673023869</v>
      </c>
      <c r="AW6" s="87" t="e">
        <f t="shared" si="6"/>
        <v>#DIV/0!</v>
      </c>
      <c r="AX6" s="98"/>
      <c r="AY6" s="188"/>
      <c r="AZ6" s="88"/>
      <c r="BA6" s="69" t="e">
        <f>BA5</f>
        <v>#DIV/0!</v>
      </c>
      <c r="BB6" s="414"/>
      <c r="BC6" s="403" t="str">
        <f t="shared" si="7"/>
        <v/>
      </c>
      <c r="BE6" s="89"/>
      <c r="BF6" s="426"/>
      <c r="BG6" s="107"/>
      <c r="BH6" s="90"/>
    </row>
    <row r="7" spans="1:60" x14ac:dyDescent="0.2">
      <c r="A7" s="122"/>
      <c r="B7" s="544"/>
      <c r="C7" s="65" t="s">
        <v>33</v>
      </c>
      <c r="D7" s="97"/>
      <c r="E7" s="348"/>
      <c r="F7" s="166"/>
      <c r="G7" s="166"/>
      <c r="H7" s="166"/>
      <c r="I7" s="166"/>
      <c r="J7" s="166"/>
      <c r="K7" s="166"/>
      <c r="L7" s="166"/>
      <c r="M7" s="166"/>
      <c r="N7" s="166"/>
      <c r="O7" s="166"/>
      <c r="P7" s="148">
        <f t="shared" si="0"/>
        <v>0</v>
      </c>
      <c r="Q7" s="295">
        <f>P7+P8</f>
        <v>0</v>
      </c>
      <c r="R7" s="439"/>
      <c r="S7" s="262"/>
      <c r="T7" s="231"/>
      <c r="U7" s="209">
        <f>Q7-R7-S7-T7</f>
        <v>0</v>
      </c>
      <c r="V7" s="256" t="e">
        <f t="shared" si="1"/>
        <v>#DIV/0!</v>
      </c>
      <c r="W7" s="241" t="e">
        <f t="shared" si="2"/>
        <v>#DIV/0!</v>
      </c>
      <c r="X7" s="241" t="e">
        <f t="shared" si="3"/>
        <v>#DIV/0!</v>
      </c>
      <c r="Y7" s="241" t="e">
        <f t="shared" si="8"/>
        <v>#DIV/0!</v>
      </c>
      <c r="Z7" s="369">
        <v>0.15</v>
      </c>
      <c r="AA7" s="132"/>
      <c r="AB7" s="267" t="e">
        <f>R7/(12*(D7-E7+D8-E8))*1000+((Z7)*0.9756*(F7+0.85*(G7+L7+M7))+(Z8)*0.9403*(F8+0.85*(G8+L8+M8)))/(12*(D7+D8))*1000</f>
        <v>#DIV/0!</v>
      </c>
      <c r="AC7" s="237" t="e">
        <f>AB7-AD7</f>
        <v>#DIV/0!</v>
      </c>
      <c r="AD7" s="268" t="e">
        <f>(H7+H8+I7+I8)/(12*(D7+D8))*1000</f>
        <v>#DIV/0!</v>
      </c>
      <c r="AE7" s="104" t="e">
        <f>(AA7+AA8)*AB7*0.012</f>
        <v>#DIV/0!</v>
      </c>
      <c r="AF7" s="489"/>
      <c r="AG7" s="479"/>
      <c r="AH7" s="239" t="e">
        <f>AF7+AF8+AG7-AE7</f>
        <v>#DIV/0!</v>
      </c>
      <c r="AI7" s="5" t="e">
        <f>AH7/(12*(AA7+AA8))*1000</f>
        <v>#DIV/0!</v>
      </c>
      <c r="AJ7" s="6" t="e">
        <f>AI7/AD7</f>
        <v>#DIV/0!</v>
      </c>
      <c r="AK7" s="524">
        <f t="shared" si="4"/>
        <v>0</v>
      </c>
      <c r="AL7" s="10" t="e">
        <f>AF7+AF8+AG7-(AK7+AK8)*AB7*0.012</f>
        <v>#DIV/0!</v>
      </c>
      <c r="AM7" s="5" t="e">
        <f>AL7/(12*(AK7+AK8))*1000</f>
        <v>#DIV/0!</v>
      </c>
      <c r="AN7" s="283" t="e">
        <f>AM7/AD7</f>
        <v>#DIV/0!</v>
      </c>
      <c r="AO7" s="287"/>
      <c r="AP7" s="286" t="e">
        <f>(AO7+AO8)/(12*(AK7+AK8))*1000</f>
        <v>#DIV/0!</v>
      </c>
      <c r="AQ7" s="5" t="e">
        <f>AD7+AM7+AP7</f>
        <v>#DIV/0!</v>
      </c>
      <c r="AR7" s="7" t="e">
        <f>(AM7+AP7)/AD7</f>
        <v>#DIV/0!</v>
      </c>
      <c r="AS7" s="279" t="e">
        <f>AQ7/AD7</f>
        <v>#DIV/0!</v>
      </c>
      <c r="AT7" s="299">
        <f t="shared" si="9"/>
        <v>0</v>
      </c>
      <c r="AU7" s="94">
        <f t="shared" si="5"/>
        <v>0</v>
      </c>
      <c r="AV7" s="93">
        <v>3430.9821804590447</v>
      </c>
      <c r="AW7" s="95" t="e">
        <f t="shared" si="6"/>
        <v>#DIV/0!</v>
      </c>
      <c r="AX7" s="97"/>
      <c r="AY7" s="456"/>
      <c r="AZ7" s="15" t="e">
        <f>(AT7+AT8-AX7-AX8)/((AY7+AY8)*12)</f>
        <v>#DIV/0!</v>
      </c>
      <c r="BA7" t="e">
        <f>IF(AZ7&lt;0,"!!!","")</f>
        <v>#DIV/0!</v>
      </c>
      <c r="BB7" s="415"/>
      <c r="BC7" s="404" t="str">
        <f t="shared" si="7"/>
        <v/>
      </c>
      <c r="BE7" s="43"/>
      <c r="BF7" s="427"/>
      <c r="BG7" s="106">
        <f>IF(AF7+AF8-AX7-AX8&lt;0,AF7+AF8-AX7-AX8,0)</f>
        <v>0</v>
      </c>
      <c r="BH7" s="41">
        <f>IF(AF7+AF8+AG7-AX7-AX8+BE7+BF7&lt;0,AF7+AF8+AG7-AX7-AX8+BE7+BF7,0)</f>
        <v>0</v>
      </c>
    </row>
    <row r="8" spans="1:60" ht="13.5" thickBot="1" x14ac:dyDescent="0.25">
      <c r="A8" s="123"/>
      <c r="B8" s="541"/>
      <c r="C8" s="91" t="s">
        <v>34</v>
      </c>
      <c r="D8" s="98"/>
      <c r="E8" s="347"/>
      <c r="F8" s="165"/>
      <c r="G8" s="165"/>
      <c r="H8" s="165"/>
      <c r="I8" s="165"/>
      <c r="J8" s="165"/>
      <c r="K8" s="165"/>
      <c r="L8" s="165"/>
      <c r="M8" s="165"/>
      <c r="N8" s="165"/>
      <c r="O8" s="165"/>
      <c r="P8" s="147">
        <f t="shared" si="0"/>
        <v>0</v>
      </c>
      <c r="Q8" s="296" t="s">
        <v>72</v>
      </c>
      <c r="R8" s="390" t="s">
        <v>72</v>
      </c>
      <c r="S8" s="233" t="s">
        <v>72</v>
      </c>
      <c r="T8" s="234" t="s">
        <v>72</v>
      </c>
      <c r="U8" s="234" t="s">
        <v>72</v>
      </c>
      <c r="V8" s="255" t="e">
        <f t="shared" si="1"/>
        <v>#DIV/0!</v>
      </c>
      <c r="W8" s="240" t="e">
        <f t="shared" si="2"/>
        <v>#DIV/0!</v>
      </c>
      <c r="X8" s="240" t="e">
        <f t="shared" si="3"/>
        <v>#DIV/0!</v>
      </c>
      <c r="Y8" s="240" t="e">
        <f t="shared" si="8"/>
        <v>#DIV/0!</v>
      </c>
      <c r="Z8" s="368">
        <v>0.2</v>
      </c>
      <c r="AA8" s="131"/>
      <c r="AB8" s="269" t="s">
        <v>72</v>
      </c>
      <c r="AC8" s="238" t="s">
        <v>72</v>
      </c>
      <c r="AD8" s="234" t="s">
        <v>72</v>
      </c>
      <c r="AE8" s="271" t="s">
        <v>72</v>
      </c>
      <c r="AF8" s="490"/>
      <c r="AG8" s="480"/>
      <c r="AH8" s="272" t="s">
        <v>72</v>
      </c>
      <c r="AI8" s="273" t="s">
        <v>72</v>
      </c>
      <c r="AJ8" s="274" t="s">
        <v>72</v>
      </c>
      <c r="AK8" s="275">
        <f t="shared" si="4"/>
        <v>0</v>
      </c>
      <c r="AL8" s="272" t="s">
        <v>72</v>
      </c>
      <c r="AM8" s="273" t="s">
        <v>72</v>
      </c>
      <c r="AN8" s="284" t="s">
        <v>72</v>
      </c>
      <c r="AO8" s="340"/>
      <c r="AP8" s="272" t="s">
        <v>72</v>
      </c>
      <c r="AQ8" s="272" t="s">
        <v>72</v>
      </c>
      <c r="AR8" s="273" t="s">
        <v>72</v>
      </c>
      <c r="AS8" s="280" t="s">
        <v>72</v>
      </c>
      <c r="AT8" s="300">
        <f t="shared" si="9"/>
        <v>0</v>
      </c>
      <c r="AU8" s="86">
        <f t="shared" si="5"/>
        <v>0</v>
      </c>
      <c r="AV8" s="85">
        <v>3629.1635283287305</v>
      </c>
      <c r="AW8" s="87" t="e">
        <f t="shared" si="6"/>
        <v>#DIV/0!</v>
      </c>
      <c r="AX8" s="98"/>
      <c r="AY8" s="188"/>
      <c r="AZ8" s="88"/>
      <c r="BA8" s="69" t="e">
        <f>BA7</f>
        <v>#DIV/0!</v>
      </c>
      <c r="BB8" s="414"/>
      <c r="BC8" s="403" t="str">
        <f t="shared" si="7"/>
        <v/>
      </c>
      <c r="BE8" s="89"/>
      <c r="BF8" s="426"/>
      <c r="BG8" s="107"/>
      <c r="BH8" s="90"/>
    </row>
    <row r="9" spans="1:60" x14ac:dyDescent="0.2">
      <c r="A9" s="122"/>
      <c r="B9" s="544"/>
      <c r="C9" s="65" t="s">
        <v>33</v>
      </c>
      <c r="D9" s="97"/>
      <c r="E9" s="348"/>
      <c r="F9" s="166"/>
      <c r="G9" s="166"/>
      <c r="H9" s="166"/>
      <c r="I9" s="166"/>
      <c r="J9" s="166"/>
      <c r="K9" s="166"/>
      <c r="L9" s="166"/>
      <c r="M9" s="166"/>
      <c r="N9" s="166"/>
      <c r="O9" s="166"/>
      <c r="P9" s="148">
        <f t="shared" si="0"/>
        <v>0</v>
      </c>
      <c r="Q9" s="295">
        <f>P9+P10</f>
        <v>0</v>
      </c>
      <c r="R9" s="439"/>
      <c r="S9" s="262"/>
      <c r="T9" s="231"/>
      <c r="U9" s="209">
        <f>Q9-R9-S9-T9</f>
        <v>0</v>
      </c>
      <c r="V9" s="256" t="e">
        <f t="shared" si="1"/>
        <v>#DIV/0!</v>
      </c>
      <c r="W9" s="241" t="e">
        <f t="shared" si="2"/>
        <v>#DIV/0!</v>
      </c>
      <c r="X9" s="241" t="e">
        <f t="shared" si="3"/>
        <v>#DIV/0!</v>
      </c>
      <c r="Y9" s="241" t="e">
        <f t="shared" si="8"/>
        <v>#DIV/0!</v>
      </c>
      <c r="Z9" s="369">
        <v>0.15</v>
      </c>
      <c r="AA9" s="132"/>
      <c r="AB9" s="267" t="e">
        <f>R9/(12*(D9-E9+D10-E10))*1000+((Z9)*0.9756*(F9+0.85*(G9+L9+M9))+(Z10)*0.9403*(F10+0.85*(G10+L10+M10)))/(12*(D9+D10))*1000</f>
        <v>#DIV/0!</v>
      </c>
      <c r="AC9" s="237" t="e">
        <f>AB9-AD9</f>
        <v>#DIV/0!</v>
      </c>
      <c r="AD9" s="268" t="e">
        <f>(H9+H10+I9+I10)/(12*(D9+D10))*1000</f>
        <v>#DIV/0!</v>
      </c>
      <c r="AE9" s="104" t="e">
        <f>(AA9+AA10)*AB9*0.012</f>
        <v>#DIV/0!</v>
      </c>
      <c r="AF9" s="489"/>
      <c r="AG9" s="479"/>
      <c r="AH9" s="239" t="e">
        <f>AF9+AF10+AG9-AE9</f>
        <v>#DIV/0!</v>
      </c>
      <c r="AI9" s="5" t="e">
        <f>AH9/(12*(AA9+AA10))*1000</f>
        <v>#DIV/0!</v>
      </c>
      <c r="AJ9" s="6" t="e">
        <f>AI9/AD9</f>
        <v>#DIV/0!</v>
      </c>
      <c r="AK9" s="524">
        <f t="shared" si="4"/>
        <v>0</v>
      </c>
      <c r="AL9" s="10" t="e">
        <f>AF9+AF10+AG9-(AK9+AK10)*AB9*0.012</f>
        <v>#DIV/0!</v>
      </c>
      <c r="AM9" s="5" t="e">
        <f>AL9/(12*(AK9+AK10))*1000</f>
        <v>#DIV/0!</v>
      </c>
      <c r="AN9" s="283" t="e">
        <f>AM9/AD9</f>
        <v>#DIV/0!</v>
      </c>
      <c r="AO9" s="287"/>
      <c r="AP9" s="286" t="e">
        <f>(AO9+AO10)/(12*(AK9+AK10))*1000</f>
        <v>#DIV/0!</v>
      </c>
      <c r="AQ9" s="5" t="e">
        <f>AD9+AM9+AP9</f>
        <v>#DIV/0!</v>
      </c>
      <c r="AR9" s="7" t="e">
        <f>(AM9+AP9)/AD9</f>
        <v>#DIV/0!</v>
      </c>
      <c r="AS9" s="279" t="e">
        <f>AQ9/AD9</f>
        <v>#DIV/0!</v>
      </c>
      <c r="AT9" s="299">
        <f t="shared" si="9"/>
        <v>0</v>
      </c>
      <c r="AU9" s="94">
        <f t="shared" si="5"/>
        <v>0</v>
      </c>
      <c r="AV9" s="93">
        <v>861.79764517365106</v>
      </c>
      <c r="AW9" s="95" t="e">
        <f t="shared" si="6"/>
        <v>#DIV/0!</v>
      </c>
      <c r="AX9" s="97"/>
      <c r="AY9" s="456"/>
      <c r="AZ9" s="15" t="e">
        <f>(AT9+AT10-AX9-AX10)/((AY9+AY10)*12)</f>
        <v>#DIV/0!</v>
      </c>
      <c r="BA9" s="24" t="e">
        <f>IF(AZ9&lt;0,"!!!","")</f>
        <v>#DIV/0!</v>
      </c>
      <c r="BB9" s="415"/>
      <c r="BC9" s="404" t="str">
        <f t="shared" si="7"/>
        <v/>
      </c>
      <c r="BE9" s="43"/>
      <c r="BF9" s="427"/>
      <c r="BG9" s="106">
        <f>IF(AF9+AF10-AX9-AX10&lt;0,AF9+AF10-AX9-AX10,0)</f>
        <v>0</v>
      </c>
      <c r="BH9" s="41">
        <f>IF(AF9+AF10+AG9-AX9-AX10+BE9+BF9&lt;0,AF9+AF10+AG9-AX9-AX10+BE9+BF9,0)</f>
        <v>0</v>
      </c>
    </row>
    <row r="10" spans="1:60" ht="13.5" thickBot="1" x14ac:dyDescent="0.25">
      <c r="A10" s="123"/>
      <c r="B10" s="541"/>
      <c r="C10" s="91" t="s">
        <v>34</v>
      </c>
      <c r="D10" s="98"/>
      <c r="E10" s="347"/>
      <c r="F10" s="165"/>
      <c r="G10" s="165"/>
      <c r="H10" s="165"/>
      <c r="I10" s="165"/>
      <c r="J10" s="165"/>
      <c r="K10" s="165"/>
      <c r="L10" s="165"/>
      <c r="M10" s="165"/>
      <c r="N10" s="165"/>
      <c r="O10" s="165"/>
      <c r="P10" s="147">
        <f t="shared" si="0"/>
        <v>0</v>
      </c>
      <c r="Q10" s="296" t="s">
        <v>72</v>
      </c>
      <c r="R10" s="390" t="s">
        <v>72</v>
      </c>
      <c r="S10" s="233" t="s">
        <v>72</v>
      </c>
      <c r="T10" s="234" t="s">
        <v>72</v>
      </c>
      <c r="U10" s="234" t="s">
        <v>72</v>
      </c>
      <c r="V10" s="255" t="e">
        <f t="shared" si="1"/>
        <v>#DIV/0!</v>
      </c>
      <c r="W10" s="240" t="e">
        <f t="shared" si="2"/>
        <v>#DIV/0!</v>
      </c>
      <c r="X10" s="240" t="e">
        <f t="shared" si="3"/>
        <v>#DIV/0!</v>
      </c>
      <c r="Y10" s="240" t="e">
        <f t="shared" si="8"/>
        <v>#DIV/0!</v>
      </c>
      <c r="Z10" s="368">
        <v>0.2</v>
      </c>
      <c r="AA10" s="131"/>
      <c r="AB10" s="269" t="s">
        <v>72</v>
      </c>
      <c r="AC10" s="238" t="s">
        <v>72</v>
      </c>
      <c r="AD10" s="234" t="s">
        <v>72</v>
      </c>
      <c r="AE10" s="271" t="s">
        <v>72</v>
      </c>
      <c r="AF10" s="490"/>
      <c r="AG10" s="480"/>
      <c r="AH10" s="272" t="s">
        <v>72</v>
      </c>
      <c r="AI10" s="273" t="s">
        <v>72</v>
      </c>
      <c r="AJ10" s="274" t="s">
        <v>72</v>
      </c>
      <c r="AK10" s="275">
        <f t="shared" si="4"/>
        <v>0</v>
      </c>
      <c r="AL10" s="272" t="s">
        <v>72</v>
      </c>
      <c r="AM10" s="273" t="s">
        <v>72</v>
      </c>
      <c r="AN10" s="284" t="s">
        <v>72</v>
      </c>
      <c r="AO10" s="340"/>
      <c r="AP10" s="272" t="s">
        <v>72</v>
      </c>
      <c r="AQ10" s="272" t="s">
        <v>72</v>
      </c>
      <c r="AR10" s="273" t="s">
        <v>72</v>
      </c>
      <c r="AS10" s="280" t="s">
        <v>72</v>
      </c>
      <c r="AT10" s="300">
        <f t="shared" si="9"/>
        <v>0</v>
      </c>
      <c r="AU10" s="86">
        <f t="shared" si="5"/>
        <v>0</v>
      </c>
      <c r="AV10" s="85">
        <v>325.72577824414134</v>
      </c>
      <c r="AW10" s="87" t="e">
        <f t="shared" si="6"/>
        <v>#DIV/0!</v>
      </c>
      <c r="AX10" s="98"/>
      <c r="AY10" s="188"/>
      <c r="AZ10" s="88"/>
      <c r="BA10" s="392" t="e">
        <f>BA9</f>
        <v>#DIV/0!</v>
      </c>
      <c r="BB10" s="414"/>
      <c r="BC10" s="403" t="str">
        <f t="shared" si="7"/>
        <v/>
      </c>
      <c r="BE10" s="89"/>
      <c r="BF10" s="426"/>
      <c r="BG10" s="107"/>
      <c r="BH10" s="90"/>
    </row>
    <row r="11" spans="1:60" ht="17.25" customHeight="1" x14ac:dyDescent="0.2">
      <c r="A11" s="122"/>
      <c r="B11" s="544"/>
      <c r="C11" s="65" t="s">
        <v>33</v>
      </c>
      <c r="D11" s="97"/>
      <c r="E11" s="348"/>
      <c r="F11" s="166"/>
      <c r="G11" s="166"/>
      <c r="H11" s="166"/>
      <c r="I11" s="166"/>
      <c r="J11" s="166"/>
      <c r="K11" s="166"/>
      <c r="L11" s="166"/>
      <c r="M11" s="166"/>
      <c r="N11" s="166"/>
      <c r="O11" s="166"/>
      <c r="P11" s="148">
        <f t="shared" si="0"/>
        <v>0</v>
      </c>
      <c r="Q11" s="295">
        <f>P11+P12</f>
        <v>0</v>
      </c>
      <c r="R11" s="439"/>
      <c r="S11" s="262"/>
      <c r="T11" s="231"/>
      <c r="U11" s="209">
        <f>Q11-R11-S11-T11</f>
        <v>0</v>
      </c>
      <c r="V11" s="256" t="e">
        <f t="shared" si="1"/>
        <v>#DIV/0!</v>
      </c>
      <c r="W11" s="241" t="e">
        <f t="shared" si="2"/>
        <v>#DIV/0!</v>
      </c>
      <c r="X11" s="241" t="e">
        <f t="shared" si="3"/>
        <v>#DIV/0!</v>
      </c>
      <c r="Y11" s="241" t="e">
        <f t="shared" si="8"/>
        <v>#DIV/0!</v>
      </c>
      <c r="Z11" s="369">
        <v>0.15</v>
      </c>
      <c r="AA11" s="189"/>
      <c r="AB11" s="267" t="e">
        <f>R11/(12*(D11-E11+D12-E12))*1000+((Z11)*0.9756*(F11+0.85*(G11+L11+M11))+(Z12)*0.9403*(F12+0.85*(G12+L12+M12)))/(12*(D11+D12))*1000</f>
        <v>#DIV/0!</v>
      </c>
      <c r="AC11" s="237" t="e">
        <f>AB11-AD11</f>
        <v>#DIV/0!</v>
      </c>
      <c r="AD11" s="268" t="e">
        <f>(H11+H12+I11+I12)/(12*(D11+D12))*1000</f>
        <v>#DIV/0!</v>
      </c>
      <c r="AE11" s="104" t="e">
        <f>(AA11+AA12)*AB11*0.012</f>
        <v>#DIV/0!</v>
      </c>
      <c r="AF11" s="489"/>
      <c r="AG11" s="479"/>
      <c r="AH11" s="239" t="e">
        <f>AF11+AF12+AG11-AE11</f>
        <v>#DIV/0!</v>
      </c>
      <c r="AI11" s="5" t="e">
        <f>AH11/(12*(AA11+AA12))*1000</f>
        <v>#DIV/0!</v>
      </c>
      <c r="AJ11" s="6" t="e">
        <f>AI11/AD11</f>
        <v>#DIV/0!</v>
      </c>
      <c r="AK11" s="524">
        <f t="shared" si="4"/>
        <v>0</v>
      </c>
      <c r="AL11" s="10" t="e">
        <f>AF11+AF12+AG11-(AK11+AK12)*AB11*0.012</f>
        <v>#DIV/0!</v>
      </c>
      <c r="AM11" s="5" t="e">
        <f>AL11/(12*(AK11+AK12))*1000</f>
        <v>#DIV/0!</v>
      </c>
      <c r="AN11" s="283" t="e">
        <f>AM11/AD11</f>
        <v>#DIV/0!</v>
      </c>
      <c r="AO11" s="287"/>
      <c r="AP11" s="286" t="e">
        <f>(AO11+AO12)/(12*(AK11+AK12))*1000</f>
        <v>#DIV/0!</v>
      </c>
      <c r="AQ11" s="5" t="e">
        <f>AD11+AM11+AP11</f>
        <v>#DIV/0!</v>
      </c>
      <c r="AR11" s="7" t="e">
        <f>(AM11+AP11)/AD11</f>
        <v>#DIV/0!</v>
      </c>
      <c r="AS11" s="279" t="e">
        <f>AQ11/AD11</f>
        <v>#DIV/0!</v>
      </c>
      <c r="AT11" s="299">
        <f t="shared" si="9"/>
        <v>0</v>
      </c>
      <c r="AU11" s="94">
        <f t="shared" si="5"/>
        <v>0</v>
      </c>
      <c r="AV11" s="190">
        <v>2041.617963343931</v>
      </c>
      <c r="AW11" s="95" t="e">
        <f t="shared" si="6"/>
        <v>#DIV/0!</v>
      </c>
      <c r="AX11" s="454"/>
      <c r="AY11" s="455"/>
      <c r="AZ11" s="15" t="e">
        <f>(AT11+AT12-AX11-AX12)/((AY11+AY12)*12)</f>
        <v>#DIV/0!</v>
      </c>
      <c r="BA11" t="e">
        <f>IF(AZ11&lt;0,"!!!","")</f>
        <v>#DIV/0!</v>
      </c>
      <c r="BB11" s="415"/>
      <c r="BC11" s="404" t="str">
        <f t="shared" si="7"/>
        <v/>
      </c>
      <c r="BE11" s="43"/>
      <c r="BF11" s="427"/>
      <c r="BG11" s="106">
        <f>IF(AF11+AF12-AX11-AX12&lt;0,AF11+AF12-AX11-AX12,0)</f>
        <v>0</v>
      </c>
      <c r="BH11" s="41">
        <f>IF(AF11+AF12+AG11-AX11-AX12+BE11+BF11&lt;0,AF11+AF12+AG11-AX11-AX12+BE11+BF11,0)</f>
        <v>0</v>
      </c>
    </row>
    <row r="12" spans="1:60" ht="23.25" customHeight="1" thickBot="1" x14ac:dyDescent="0.25">
      <c r="A12" s="123"/>
      <c r="B12" s="541"/>
      <c r="C12" s="91" t="s">
        <v>34</v>
      </c>
      <c r="D12" s="98"/>
      <c r="E12" s="347"/>
      <c r="F12" s="165"/>
      <c r="G12" s="165"/>
      <c r="H12" s="165"/>
      <c r="I12" s="165"/>
      <c r="J12" s="165"/>
      <c r="K12" s="165"/>
      <c r="L12" s="165"/>
      <c r="M12" s="165"/>
      <c r="N12" s="165"/>
      <c r="O12" s="165"/>
      <c r="P12" s="147">
        <f t="shared" si="0"/>
        <v>0</v>
      </c>
      <c r="Q12" s="296" t="s">
        <v>72</v>
      </c>
      <c r="R12" s="390" t="s">
        <v>72</v>
      </c>
      <c r="S12" s="233" t="s">
        <v>72</v>
      </c>
      <c r="T12" s="234" t="s">
        <v>72</v>
      </c>
      <c r="U12" s="234" t="s">
        <v>72</v>
      </c>
      <c r="V12" s="255" t="e">
        <f t="shared" si="1"/>
        <v>#DIV/0!</v>
      </c>
      <c r="W12" s="240" t="e">
        <f t="shared" si="2"/>
        <v>#DIV/0!</v>
      </c>
      <c r="X12" s="240" t="e">
        <f t="shared" si="3"/>
        <v>#DIV/0!</v>
      </c>
      <c r="Y12" s="245" t="e">
        <f t="shared" si="8"/>
        <v>#DIV/0!</v>
      </c>
      <c r="Z12" s="370">
        <v>0.2</v>
      </c>
      <c r="AA12" s="131"/>
      <c r="AB12" s="269" t="s">
        <v>72</v>
      </c>
      <c r="AC12" s="238" t="s">
        <v>72</v>
      </c>
      <c r="AD12" s="234" t="s">
        <v>72</v>
      </c>
      <c r="AE12" s="271" t="s">
        <v>72</v>
      </c>
      <c r="AF12" s="490"/>
      <c r="AG12" s="480"/>
      <c r="AH12" s="272" t="s">
        <v>72</v>
      </c>
      <c r="AI12" s="273" t="s">
        <v>72</v>
      </c>
      <c r="AJ12" s="274" t="s">
        <v>72</v>
      </c>
      <c r="AK12" s="275">
        <f t="shared" si="4"/>
        <v>0</v>
      </c>
      <c r="AL12" s="272" t="s">
        <v>72</v>
      </c>
      <c r="AM12" s="273" t="s">
        <v>72</v>
      </c>
      <c r="AN12" s="284" t="s">
        <v>72</v>
      </c>
      <c r="AO12" s="340"/>
      <c r="AP12" s="272" t="s">
        <v>72</v>
      </c>
      <c r="AQ12" s="272" t="s">
        <v>72</v>
      </c>
      <c r="AR12" s="273" t="s">
        <v>72</v>
      </c>
      <c r="AS12" s="280" t="s">
        <v>72</v>
      </c>
      <c r="AT12" s="300">
        <f t="shared" si="9"/>
        <v>0</v>
      </c>
      <c r="AU12" s="86">
        <f t="shared" si="5"/>
        <v>0</v>
      </c>
      <c r="AV12" s="93">
        <v>3717.9579765466492</v>
      </c>
      <c r="AW12" s="87" t="e">
        <f t="shared" si="6"/>
        <v>#DIV/0!</v>
      </c>
      <c r="AX12" s="98"/>
      <c r="AY12" s="188"/>
      <c r="AZ12" s="88"/>
      <c r="BA12" s="69" t="e">
        <f>BA11</f>
        <v>#DIV/0!</v>
      </c>
      <c r="BB12" s="414"/>
      <c r="BC12" s="403" t="str">
        <f t="shared" si="7"/>
        <v/>
      </c>
      <c r="BE12" s="89"/>
      <c r="BF12" s="426"/>
      <c r="BG12" s="107"/>
      <c r="BH12" s="90"/>
    </row>
    <row r="13" spans="1:60" x14ac:dyDescent="0.2">
      <c r="A13" s="122"/>
      <c r="B13" s="544"/>
      <c r="C13" s="65" t="s">
        <v>33</v>
      </c>
      <c r="D13" s="97"/>
      <c r="E13" s="348"/>
      <c r="F13" s="166"/>
      <c r="G13" s="166"/>
      <c r="H13" s="166"/>
      <c r="I13" s="166"/>
      <c r="J13" s="166"/>
      <c r="K13" s="166"/>
      <c r="L13" s="166"/>
      <c r="M13" s="166"/>
      <c r="N13" s="166"/>
      <c r="O13" s="166"/>
      <c r="P13" s="148">
        <f t="shared" si="0"/>
        <v>0</v>
      </c>
      <c r="Q13" s="295">
        <f>P13+P14</f>
        <v>0</v>
      </c>
      <c r="R13" s="439"/>
      <c r="S13" s="262"/>
      <c r="T13" s="231"/>
      <c r="U13" s="209">
        <f>Q13-R13-S13-T13</f>
        <v>0</v>
      </c>
      <c r="V13" s="256" t="e">
        <f t="shared" si="1"/>
        <v>#DIV/0!</v>
      </c>
      <c r="W13" s="241" t="e">
        <f t="shared" si="2"/>
        <v>#DIV/0!</v>
      </c>
      <c r="X13" s="241" t="e">
        <f t="shared" si="3"/>
        <v>#DIV/0!</v>
      </c>
      <c r="Y13" s="246" t="e">
        <f t="shared" si="8"/>
        <v>#DIV/0!</v>
      </c>
      <c r="Z13" s="371">
        <v>0.15</v>
      </c>
      <c r="AA13" s="132"/>
      <c r="AB13" s="267" t="e">
        <f>R13/(12*(D13-E13+D14-E14))*1000+((Z13)*0.9756*(F13+0.85*(G13+L13+M13))+(Z14)*0.9403*(F14+0.85*(G14+L14+M14)))/(12*(D13+D14))*1000</f>
        <v>#DIV/0!</v>
      </c>
      <c r="AC13" s="237" t="e">
        <f>AB13-AD13</f>
        <v>#DIV/0!</v>
      </c>
      <c r="AD13" s="268" t="e">
        <f>(H13+H14+I13+I14)/(12*(D13+D14))*1000</f>
        <v>#DIV/0!</v>
      </c>
      <c r="AE13" s="104" t="e">
        <f>(AA13+AA14)*AB13*0.012</f>
        <v>#DIV/0!</v>
      </c>
      <c r="AF13" s="489"/>
      <c r="AG13" s="479"/>
      <c r="AH13" s="239" t="e">
        <f>AF13+AF14+AG13-AE13</f>
        <v>#DIV/0!</v>
      </c>
      <c r="AI13" s="5" t="e">
        <f>AH13/(12*(AA13+AA14))*1000</f>
        <v>#DIV/0!</v>
      </c>
      <c r="AJ13" s="6" t="e">
        <f>AI13/AD13</f>
        <v>#DIV/0!</v>
      </c>
      <c r="AK13" s="524">
        <f t="shared" si="4"/>
        <v>0</v>
      </c>
      <c r="AL13" s="10" t="e">
        <f>AF13+AF14+AG13-(AK13+AK14)*AB13*0.012</f>
        <v>#DIV/0!</v>
      </c>
      <c r="AM13" s="5" t="e">
        <f>AL13/(12*(AK13+AK14))*1000</f>
        <v>#DIV/0!</v>
      </c>
      <c r="AN13" s="283" t="e">
        <f>AM13/AD13</f>
        <v>#DIV/0!</v>
      </c>
      <c r="AO13" s="287"/>
      <c r="AP13" s="286" t="e">
        <f>(AO13+AO14)/(12*(AK13+AK14))*1000</f>
        <v>#DIV/0!</v>
      </c>
      <c r="AQ13" s="5" t="e">
        <f>AD13+AM13+AP13</f>
        <v>#DIV/0!</v>
      </c>
      <c r="AR13" s="7" t="e">
        <f>(AM13+AP13)/AD13</f>
        <v>#DIV/0!</v>
      </c>
      <c r="AS13" s="279" t="e">
        <f>AQ13/AD13</f>
        <v>#DIV/0!</v>
      </c>
      <c r="AT13" s="299">
        <f t="shared" si="9"/>
        <v>0</v>
      </c>
      <c r="AU13" s="94">
        <f t="shared" si="5"/>
        <v>0</v>
      </c>
      <c r="AV13" s="93">
        <v>1577.3824650571792</v>
      </c>
      <c r="AW13" s="95" t="e">
        <f t="shared" si="6"/>
        <v>#DIV/0!</v>
      </c>
      <c r="AX13" s="97"/>
      <c r="AY13" s="456"/>
      <c r="AZ13" s="15" t="e">
        <f>(AT13+AT14-AX13-AX14)/((AY13+AY14)*12)</f>
        <v>#DIV/0!</v>
      </c>
      <c r="BA13" s="494" t="e">
        <f>IF(AZ13&lt;0,"!!!","")</f>
        <v>#DIV/0!</v>
      </c>
      <c r="BB13" s="502"/>
      <c r="BC13" s="507" t="str">
        <f t="shared" si="7"/>
        <v/>
      </c>
      <c r="BE13" s="43"/>
      <c r="BF13" s="427"/>
      <c r="BG13" s="106">
        <f>IF(AF13+AF14-AX13-AX14&lt;0,AF13+AF14-AX13-AX14,0)</f>
        <v>0</v>
      </c>
      <c r="BH13" s="41">
        <f>IF(AF13+AF14+AG13-AX13-AX14+BE13+BF13&lt;0,AF13+AF14+AG13-AX13-AX14+BE13+BF13,0)</f>
        <v>0</v>
      </c>
    </row>
    <row r="14" spans="1:60" ht="13.5" thickBot="1" x14ac:dyDescent="0.25">
      <c r="A14" s="123"/>
      <c r="B14" s="541"/>
      <c r="C14" s="91" t="s">
        <v>34</v>
      </c>
      <c r="D14" s="98"/>
      <c r="E14" s="347"/>
      <c r="F14" s="165"/>
      <c r="G14" s="165"/>
      <c r="H14" s="165"/>
      <c r="I14" s="165"/>
      <c r="J14" s="165"/>
      <c r="K14" s="165"/>
      <c r="L14" s="165"/>
      <c r="M14" s="165"/>
      <c r="N14" s="165"/>
      <c r="O14" s="165"/>
      <c r="P14" s="147">
        <f t="shared" si="0"/>
        <v>0</v>
      </c>
      <c r="Q14" s="296" t="s">
        <v>72</v>
      </c>
      <c r="R14" s="390" t="s">
        <v>72</v>
      </c>
      <c r="S14" s="233" t="s">
        <v>72</v>
      </c>
      <c r="T14" s="234" t="s">
        <v>72</v>
      </c>
      <c r="U14" s="234" t="s">
        <v>72</v>
      </c>
      <c r="V14" s="255" t="e">
        <f t="shared" si="1"/>
        <v>#DIV/0!</v>
      </c>
      <c r="W14" s="240" t="e">
        <f t="shared" si="2"/>
        <v>#DIV/0!</v>
      </c>
      <c r="X14" s="240" t="e">
        <f t="shared" si="3"/>
        <v>#DIV/0!</v>
      </c>
      <c r="Y14" s="245" t="e">
        <f t="shared" si="8"/>
        <v>#DIV/0!</v>
      </c>
      <c r="Z14" s="370">
        <v>0.2</v>
      </c>
      <c r="AA14" s="131"/>
      <c r="AB14" s="269" t="s">
        <v>72</v>
      </c>
      <c r="AC14" s="238" t="s">
        <v>72</v>
      </c>
      <c r="AD14" s="234" t="s">
        <v>72</v>
      </c>
      <c r="AE14" s="271" t="s">
        <v>72</v>
      </c>
      <c r="AF14" s="490"/>
      <c r="AG14" s="480"/>
      <c r="AH14" s="272" t="s">
        <v>72</v>
      </c>
      <c r="AI14" s="273" t="s">
        <v>72</v>
      </c>
      <c r="AJ14" s="274" t="s">
        <v>72</v>
      </c>
      <c r="AK14" s="275">
        <f t="shared" si="4"/>
        <v>0</v>
      </c>
      <c r="AL14" s="272" t="s">
        <v>72</v>
      </c>
      <c r="AM14" s="273" t="s">
        <v>72</v>
      </c>
      <c r="AN14" s="284" t="s">
        <v>72</v>
      </c>
      <c r="AO14" s="340"/>
      <c r="AP14" s="272" t="s">
        <v>72</v>
      </c>
      <c r="AQ14" s="272" t="s">
        <v>72</v>
      </c>
      <c r="AR14" s="273" t="s">
        <v>72</v>
      </c>
      <c r="AS14" s="280" t="s">
        <v>72</v>
      </c>
      <c r="AT14" s="300">
        <f t="shared" si="9"/>
        <v>0</v>
      </c>
      <c r="AU14" s="86">
        <f t="shared" si="5"/>
        <v>0</v>
      </c>
      <c r="AV14" s="85">
        <v>616.12777939605803</v>
      </c>
      <c r="AW14" s="87" t="e">
        <f t="shared" si="6"/>
        <v>#DIV/0!</v>
      </c>
      <c r="AX14" s="98"/>
      <c r="AY14" s="188"/>
      <c r="AZ14" s="88"/>
      <c r="BA14" s="495" t="e">
        <f>BA13</f>
        <v>#DIV/0!</v>
      </c>
      <c r="BB14" s="497"/>
      <c r="BC14" s="506" t="str">
        <f t="shared" si="7"/>
        <v/>
      </c>
      <c r="BE14" s="89"/>
      <c r="BF14" s="426"/>
      <c r="BG14" s="107"/>
      <c r="BH14" s="90"/>
    </row>
    <row r="15" spans="1:60" x14ac:dyDescent="0.2">
      <c r="A15" s="122"/>
      <c r="B15" s="544"/>
      <c r="C15" s="65" t="s">
        <v>33</v>
      </c>
      <c r="D15" s="97"/>
      <c r="E15" s="348"/>
      <c r="F15" s="166"/>
      <c r="G15" s="166"/>
      <c r="H15" s="166"/>
      <c r="I15" s="166"/>
      <c r="J15" s="166"/>
      <c r="K15" s="166"/>
      <c r="L15" s="166"/>
      <c r="M15" s="166"/>
      <c r="N15" s="166"/>
      <c r="O15" s="166"/>
      <c r="P15" s="148">
        <f t="shared" si="0"/>
        <v>0</v>
      </c>
      <c r="Q15" s="295">
        <f>P15+P16</f>
        <v>0</v>
      </c>
      <c r="R15" s="439"/>
      <c r="S15" s="262"/>
      <c r="T15" s="231"/>
      <c r="U15" s="209">
        <f>Q15-R15-S15-T15</f>
        <v>0</v>
      </c>
      <c r="V15" s="256" t="e">
        <f t="shared" si="1"/>
        <v>#DIV/0!</v>
      </c>
      <c r="W15" s="241" t="e">
        <f t="shared" si="2"/>
        <v>#DIV/0!</v>
      </c>
      <c r="X15" s="241" t="e">
        <f t="shared" si="3"/>
        <v>#DIV/0!</v>
      </c>
      <c r="Y15" s="246" t="e">
        <f t="shared" si="8"/>
        <v>#DIV/0!</v>
      </c>
      <c r="Z15" s="371">
        <v>0.15</v>
      </c>
      <c r="AA15" s="132"/>
      <c r="AB15" s="267" t="e">
        <f>R15/(12*(D15-E15+D16-E16))*1000+((Z15)*0.9756*(F15+0.85*(G15+L15+M15))+(Z16)*0.9403*(F16+0.85*(G16+L16+M16)))/(12*(D15+D16))*1000</f>
        <v>#DIV/0!</v>
      </c>
      <c r="AC15" s="237" t="e">
        <f>AB15-AD15</f>
        <v>#DIV/0!</v>
      </c>
      <c r="AD15" s="268" t="e">
        <f>(H15+H16+I15+I16)/(12*(D15+D16))*1000</f>
        <v>#DIV/0!</v>
      </c>
      <c r="AE15" s="104" t="e">
        <f>(AA15+AA16)*AB15*0.012</f>
        <v>#DIV/0!</v>
      </c>
      <c r="AF15" s="489"/>
      <c r="AG15" s="479"/>
      <c r="AH15" s="239" t="e">
        <f>AF15+AF16+AG15-AE15</f>
        <v>#DIV/0!</v>
      </c>
      <c r="AI15" s="5" t="e">
        <f>AH15/(12*(AA15+AA16))*1000</f>
        <v>#DIV/0!</v>
      </c>
      <c r="AJ15" s="6" t="e">
        <f>AI15/AD15</f>
        <v>#DIV/0!</v>
      </c>
      <c r="AK15" s="524">
        <f t="shared" si="4"/>
        <v>0</v>
      </c>
      <c r="AL15" s="10" t="e">
        <f>AF15+AF16+AG15-(AK15+AK16)*AB15*0.012</f>
        <v>#DIV/0!</v>
      </c>
      <c r="AM15" s="5" t="e">
        <f>AL15/(12*(AK15+AK16))*1000</f>
        <v>#DIV/0!</v>
      </c>
      <c r="AN15" s="283" t="e">
        <f>AM15/AD15</f>
        <v>#DIV/0!</v>
      </c>
      <c r="AO15" s="287"/>
      <c r="AP15" s="286" t="e">
        <f>(AO15+AO16)/(12*(AK15+AK16))*1000</f>
        <v>#DIV/0!</v>
      </c>
      <c r="AQ15" s="5" t="e">
        <f>AD15+AM15+AP15</f>
        <v>#DIV/0!</v>
      </c>
      <c r="AR15" s="7" t="e">
        <f>(AM15+AP15)/AD15</f>
        <v>#DIV/0!</v>
      </c>
      <c r="AS15" s="279" t="e">
        <f>AQ15/AD15</f>
        <v>#DIV/0!</v>
      </c>
      <c r="AT15" s="299">
        <f t="shared" si="9"/>
        <v>0</v>
      </c>
      <c r="AU15" s="94">
        <f t="shared" si="5"/>
        <v>0</v>
      </c>
      <c r="AV15" s="93">
        <v>6041.7804898239137</v>
      </c>
      <c r="AW15" s="95" t="e">
        <f t="shared" si="6"/>
        <v>#DIV/0!</v>
      </c>
      <c r="AX15" s="97"/>
      <c r="AY15" s="456"/>
      <c r="AZ15" s="15" t="e">
        <f>(AT15+AT16-AX15-AX16)/((AY15+AY16)*12)</f>
        <v>#DIV/0!</v>
      </c>
      <c r="BA15" t="e">
        <f>IF(AZ15&lt;0,"!!!","")</f>
        <v>#DIV/0!</v>
      </c>
      <c r="BB15" s="415"/>
      <c r="BC15" s="404" t="str">
        <f t="shared" si="7"/>
        <v/>
      </c>
      <c r="BE15" s="43"/>
      <c r="BF15" s="427"/>
      <c r="BG15" s="106">
        <f>IF(AF15+AF16-AX15-AX16&lt;0,AF15+AF16-AX15-AX16,0)</f>
        <v>0</v>
      </c>
      <c r="BH15" s="41">
        <f>IF(AF15+AF16+AG15-AX15-AX16+BE15+BF15&lt;0,AF15+AF16+AG15-AX15-AX16+BE15+BF15,0)</f>
        <v>0</v>
      </c>
    </row>
    <row r="16" spans="1:60" ht="13.5" thickBot="1" x14ac:dyDescent="0.25">
      <c r="A16" s="123"/>
      <c r="B16" s="541"/>
      <c r="C16" s="91" t="s">
        <v>34</v>
      </c>
      <c r="D16" s="98"/>
      <c r="E16" s="347"/>
      <c r="F16" s="165"/>
      <c r="G16" s="165"/>
      <c r="H16" s="165"/>
      <c r="I16" s="165"/>
      <c r="J16" s="165"/>
      <c r="K16" s="165"/>
      <c r="L16" s="165"/>
      <c r="M16" s="165"/>
      <c r="N16" s="165"/>
      <c r="O16" s="165"/>
      <c r="P16" s="147">
        <f t="shared" si="0"/>
        <v>0</v>
      </c>
      <c r="Q16" s="296" t="s">
        <v>72</v>
      </c>
      <c r="R16" s="390" t="s">
        <v>72</v>
      </c>
      <c r="S16" s="233" t="s">
        <v>72</v>
      </c>
      <c r="T16" s="234" t="s">
        <v>72</v>
      </c>
      <c r="U16" s="234" t="s">
        <v>72</v>
      </c>
      <c r="V16" s="255" t="e">
        <f t="shared" si="1"/>
        <v>#DIV/0!</v>
      </c>
      <c r="W16" s="240" t="e">
        <f t="shared" si="2"/>
        <v>#DIV/0!</v>
      </c>
      <c r="X16" s="240" t="e">
        <f t="shared" si="3"/>
        <v>#DIV/0!</v>
      </c>
      <c r="Y16" s="245" t="e">
        <f t="shared" si="8"/>
        <v>#DIV/0!</v>
      </c>
      <c r="Z16" s="370">
        <v>0.2</v>
      </c>
      <c r="AA16" s="131"/>
      <c r="AB16" s="269" t="s">
        <v>72</v>
      </c>
      <c r="AC16" s="238" t="s">
        <v>72</v>
      </c>
      <c r="AD16" s="234" t="s">
        <v>72</v>
      </c>
      <c r="AE16" s="271" t="s">
        <v>72</v>
      </c>
      <c r="AF16" s="490"/>
      <c r="AG16" s="480"/>
      <c r="AH16" s="272" t="s">
        <v>72</v>
      </c>
      <c r="AI16" s="273" t="s">
        <v>72</v>
      </c>
      <c r="AJ16" s="274" t="s">
        <v>72</v>
      </c>
      <c r="AK16" s="275">
        <f t="shared" si="4"/>
        <v>0</v>
      </c>
      <c r="AL16" s="272" t="s">
        <v>72</v>
      </c>
      <c r="AM16" s="273" t="s">
        <v>72</v>
      </c>
      <c r="AN16" s="284" t="s">
        <v>72</v>
      </c>
      <c r="AO16" s="340"/>
      <c r="AP16" s="272" t="s">
        <v>72</v>
      </c>
      <c r="AQ16" s="272" t="s">
        <v>72</v>
      </c>
      <c r="AR16" s="273" t="s">
        <v>72</v>
      </c>
      <c r="AS16" s="280" t="s">
        <v>72</v>
      </c>
      <c r="AT16" s="300">
        <f t="shared" si="9"/>
        <v>0</v>
      </c>
      <c r="AU16" s="86">
        <f t="shared" si="5"/>
        <v>0</v>
      </c>
      <c r="AV16" s="85">
        <v>3770.7389383006098</v>
      </c>
      <c r="AW16" s="87" t="e">
        <f t="shared" si="6"/>
        <v>#DIV/0!</v>
      </c>
      <c r="AX16" s="98"/>
      <c r="AY16" s="188"/>
      <c r="AZ16" s="88"/>
      <c r="BA16" s="69" t="e">
        <f>BA15</f>
        <v>#DIV/0!</v>
      </c>
      <c r="BB16" s="414"/>
      <c r="BC16" s="403" t="str">
        <f t="shared" si="7"/>
        <v/>
      </c>
      <c r="BE16" s="89"/>
      <c r="BF16" s="426"/>
      <c r="BG16" s="107"/>
      <c r="BH16" s="90"/>
    </row>
    <row r="17" spans="1:60" ht="13.5" customHeight="1" x14ac:dyDescent="0.2">
      <c r="A17" s="122"/>
      <c r="B17" s="544"/>
      <c r="C17" s="65" t="s">
        <v>33</v>
      </c>
      <c r="D17" s="167"/>
      <c r="E17" s="349"/>
      <c r="F17" s="168"/>
      <c r="G17" s="187"/>
      <c r="H17" s="187"/>
      <c r="I17" s="187"/>
      <c r="J17" s="187"/>
      <c r="K17" s="187"/>
      <c r="L17" s="187"/>
      <c r="M17" s="187"/>
      <c r="N17" s="187"/>
      <c r="O17" s="187"/>
      <c r="P17" s="148">
        <f t="shared" si="0"/>
        <v>0</v>
      </c>
      <c r="Q17" s="295">
        <f>P17+P18</f>
        <v>0</v>
      </c>
      <c r="R17" s="439"/>
      <c r="S17" s="262"/>
      <c r="T17" s="231"/>
      <c r="U17" s="209">
        <f>Q17-R17-S17-T17</f>
        <v>0</v>
      </c>
      <c r="V17" s="256" t="e">
        <f t="shared" si="1"/>
        <v>#DIV/0!</v>
      </c>
      <c r="W17" s="241" t="e">
        <f t="shared" si="2"/>
        <v>#DIV/0!</v>
      </c>
      <c r="X17" s="241" t="e">
        <f t="shared" si="3"/>
        <v>#DIV/0!</v>
      </c>
      <c r="Y17" s="246" t="e">
        <f t="shared" si="8"/>
        <v>#DIV/0!</v>
      </c>
      <c r="Z17" s="371">
        <v>0.15</v>
      </c>
      <c r="AA17" s="132"/>
      <c r="AB17" s="267" t="e">
        <f>R17/(12*(D17-E17+D18-E18))*1000+((Z17)*0.9756*(F17+0.85*(G17+L17+M17))+(Z18)*0.9403*(F18+0.85*(G18+L18+M18)))/(12*(D17+D18))*1000</f>
        <v>#DIV/0!</v>
      </c>
      <c r="AC17" s="237" t="e">
        <f>AB17-AD17</f>
        <v>#DIV/0!</v>
      </c>
      <c r="AD17" s="268" t="e">
        <f>(H17+H18+I17+I18)/(12*(D17+D18))*1000</f>
        <v>#DIV/0!</v>
      </c>
      <c r="AE17" s="104" t="e">
        <f>(AA17+AA18)*AB17*0.012</f>
        <v>#DIV/0!</v>
      </c>
      <c r="AF17" s="489"/>
      <c r="AG17" s="479"/>
      <c r="AH17" s="239" t="e">
        <f>AF17+AF18+AG17-AE17</f>
        <v>#DIV/0!</v>
      </c>
      <c r="AI17" s="5" t="e">
        <f>AH17/(12*(AA17+AA18))*1000</f>
        <v>#DIV/0!</v>
      </c>
      <c r="AJ17" s="6" t="e">
        <f>AI17/AD17</f>
        <v>#DIV/0!</v>
      </c>
      <c r="AK17" s="524">
        <f t="shared" si="4"/>
        <v>0</v>
      </c>
      <c r="AL17" s="10" t="e">
        <f>AF17+AF18+AG17-(AK17+AK18)*AB17*0.012</f>
        <v>#DIV/0!</v>
      </c>
      <c r="AM17" s="5" t="e">
        <f>AL17/(12*(AK17+AK18))*1000</f>
        <v>#DIV/0!</v>
      </c>
      <c r="AN17" s="283" t="e">
        <f>AM17/AD17</f>
        <v>#DIV/0!</v>
      </c>
      <c r="AO17" s="287"/>
      <c r="AP17" s="286" t="e">
        <f>(AO17+AO18)/(12*(AK17+AK18))*1000</f>
        <v>#DIV/0!</v>
      </c>
      <c r="AQ17" s="5" t="e">
        <f>AD17+AM17+AP17</f>
        <v>#DIV/0!</v>
      </c>
      <c r="AR17" s="7" t="e">
        <f>(AM17+AP17)/AD17</f>
        <v>#DIV/0!</v>
      </c>
      <c r="AS17" s="279" t="e">
        <f>AQ17/AD17</f>
        <v>#DIV/0!</v>
      </c>
      <c r="AT17" s="299">
        <f t="shared" si="9"/>
        <v>0</v>
      </c>
      <c r="AU17" s="94">
        <f t="shared" si="5"/>
        <v>0</v>
      </c>
      <c r="AV17" s="93">
        <v>2887.6895483723752</v>
      </c>
      <c r="AW17" s="95" t="e">
        <f t="shared" si="6"/>
        <v>#DIV/0!</v>
      </c>
      <c r="AX17" s="97"/>
      <c r="AY17" s="456"/>
      <c r="AZ17" s="15" t="e">
        <f>(AT17+AT18-AX17-AX18)/((AY17+AY18)*12)</f>
        <v>#DIV/0!</v>
      </c>
      <c r="BA17" t="e">
        <f>IF(AZ17&lt;0,"!!!","")</f>
        <v>#DIV/0!</v>
      </c>
      <c r="BB17" s="415"/>
      <c r="BC17" s="404" t="str">
        <f t="shared" si="7"/>
        <v/>
      </c>
      <c r="BE17" s="43"/>
      <c r="BF17" s="427"/>
      <c r="BG17" s="106">
        <f>IF(AF17+AF18-AX17-AX18&lt;0,AF17+AF18-AX17-AX18,0)</f>
        <v>0</v>
      </c>
      <c r="BH17" s="41">
        <f>IF(AF17+AF18+AG17-AX17-AX18+BE17+BF17&lt;0,AF17+AF18+AG17-AX17-AX18+BE17+BF17,0)</f>
        <v>0</v>
      </c>
    </row>
    <row r="18" spans="1:60" ht="15.75" customHeight="1" thickBot="1" x14ac:dyDescent="0.25">
      <c r="A18" s="123"/>
      <c r="B18" s="541"/>
      <c r="C18" s="91" t="s">
        <v>34</v>
      </c>
      <c r="D18" s="98"/>
      <c r="E18" s="347"/>
      <c r="F18" s="165"/>
      <c r="G18" s="188"/>
      <c r="H18" s="188"/>
      <c r="I18" s="188"/>
      <c r="J18" s="188"/>
      <c r="K18" s="188"/>
      <c r="L18" s="188"/>
      <c r="M18" s="188"/>
      <c r="N18" s="188"/>
      <c r="O18" s="188"/>
      <c r="P18" s="147">
        <f t="shared" si="0"/>
        <v>0</v>
      </c>
      <c r="Q18" s="296" t="s">
        <v>72</v>
      </c>
      <c r="R18" s="390" t="s">
        <v>72</v>
      </c>
      <c r="S18" s="233" t="s">
        <v>72</v>
      </c>
      <c r="T18" s="234" t="s">
        <v>72</v>
      </c>
      <c r="U18" s="234" t="s">
        <v>72</v>
      </c>
      <c r="V18" s="255" t="e">
        <f t="shared" si="1"/>
        <v>#DIV/0!</v>
      </c>
      <c r="W18" s="240" t="e">
        <f t="shared" si="2"/>
        <v>#DIV/0!</v>
      </c>
      <c r="X18" s="240" t="e">
        <f t="shared" si="3"/>
        <v>#DIV/0!</v>
      </c>
      <c r="Y18" s="245" t="e">
        <f t="shared" si="8"/>
        <v>#DIV/0!</v>
      </c>
      <c r="Z18" s="370">
        <v>0.2</v>
      </c>
      <c r="AA18" s="131"/>
      <c r="AB18" s="269" t="s">
        <v>72</v>
      </c>
      <c r="AC18" s="238" t="s">
        <v>72</v>
      </c>
      <c r="AD18" s="234" t="s">
        <v>72</v>
      </c>
      <c r="AE18" s="271" t="s">
        <v>72</v>
      </c>
      <c r="AF18" s="490"/>
      <c r="AG18" s="480"/>
      <c r="AH18" s="272" t="s">
        <v>72</v>
      </c>
      <c r="AI18" s="273" t="s">
        <v>72</v>
      </c>
      <c r="AJ18" s="274" t="s">
        <v>72</v>
      </c>
      <c r="AK18" s="275">
        <f t="shared" si="4"/>
        <v>0</v>
      </c>
      <c r="AL18" s="272" t="s">
        <v>72</v>
      </c>
      <c r="AM18" s="273" t="s">
        <v>72</v>
      </c>
      <c r="AN18" s="284" t="s">
        <v>72</v>
      </c>
      <c r="AO18" s="340"/>
      <c r="AP18" s="272" t="s">
        <v>72</v>
      </c>
      <c r="AQ18" s="272" t="s">
        <v>72</v>
      </c>
      <c r="AR18" s="273" t="s">
        <v>72</v>
      </c>
      <c r="AS18" s="280" t="s">
        <v>72</v>
      </c>
      <c r="AT18" s="300">
        <f t="shared" si="9"/>
        <v>0</v>
      </c>
      <c r="AU18" s="86">
        <f t="shared" si="5"/>
        <v>0</v>
      </c>
      <c r="AV18" s="85">
        <v>1811.030949393559</v>
      </c>
      <c r="AW18" s="87" t="e">
        <f t="shared" si="6"/>
        <v>#DIV/0!</v>
      </c>
      <c r="AX18" s="98"/>
      <c r="AY18" s="188"/>
      <c r="AZ18" s="88"/>
      <c r="BA18" s="69" t="e">
        <f>BA17</f>
        <v>#DIV/0!</v>
      </c>
      <c r="BB18" s="414"/>
      <c r="BC18" s="403" t="str">
        <f t="shared" si="7"/>
        <v/>
      </c>
      <c r="BE18" s="89"/>
      <c r="BF18" s="426"/>
      <c r="BG18" s="107"/>
      <c r="BH18" s="90"/>
    </row>
    <row r="19" spans="1:60" ht="16.5" customHeight="1" x14ac:dyDescent="0.2">
      <c r="A19" s="122"/>
      <c r="B19" s="544"/>
      <c r="C19" s="65" t="s">
        <v>33</v>
      </c>
      <c r="D19" s="97"/>
      <c r="E19" s="348"/>
      <c r="F19" s="166"/>
      <c r="G19" s="166"/>
      <c r="H19" s="166"/>
      <c r="I19" s="166"/>
      <c r="J19" s="166"/>
      <c r="K19" s="166"/>
      <c r="L19" s="166"/>
      <c r="M19" s="166"/>
      <c r="N19" s="166"/>
      <c r="O19" s="166"/>
      <c r="P19" s="148">
        <f t="shared" si="0"/>
        <v>0</v>
      </c>
      <c r="Q19" s="295">
        <f>P19+P20</f>
        <v>0</v>
      </c>
      <c r="R19" s="439"/>
      <c r="S19" s="262"/>
      <c r="T19" s="231"/>
      <c r="U19" s="209">
        <f>Q19-R19-S19-T19</f>
        <v>0</v>
      </c>
      <c r="V19" s="256" t="e">
        <f t="shared" si="1"/>
        <v>#DIV/0!</v>
      </c>
      <c r="W19" s="241" t="e">
        <f t="shared" si="2"/>
        <v>#DIV/0!</v>
      </c>
      <c r="X19" s="241" t="e">
        <f t="shared" si="3"/>
        <v>#DIV/0!</v>
      </c>
      <c r="Y19" s="246" t="e">
        <f t="shared" si="8"/>
        <v>#DIV/0!</v>
      </c>
      <c r="Z19" s="371">
        <v>0.15</v>
      </c>
      <c r="AA19" s="132"/>
      <c r="AB19" s="267" t="e">
        <f>R19/(12*(D19-E19+D20-E20))*1000+((Z19)*0.9756*(F19+0.85*(G19+L19+M19))+(Z20)*0.9403*(F20+0.85*(G20+L20+M20)))/(12*(D19+D20))*1000</f>
        <v>#DIV/0!</v>
      </c>
      <c r="AC19" s="237" t="e">
        <f>AB19-AD19</f>
        <v>#DIV/0!</v>
      </c>
      <c r="AD19" s="268" t="e">
        <f>(H19+H20+I19+I20)/(12*(D19+D20))*1000</f>
        <v>#DIV/0!</v>
      </c>
      <c r="AE19" s="104" t="e">
        <f>(AA19+AA20)*AB19*0.012</f>
        <v>#DIV/0!</v>
      </c>
      <c r="AF19" s="489"/>
      <c r="AG19" s="479"/>
      <c r="AH19" s="239" t="e">
        <f>AF19+AF20+AG19-AE19</f>
        <v>#DIV/0!</v>
      </c>
      <c r="AI19" s="5" t="e">
        <f>AH19/(12*(AA19+AA20))*1000</f>
        <v>#DIV/0!</v>
      </c>
      <c r="AJ19" s="6" t="e">
        <f>AI19/AD19</f>
        <v>#DIV/0!</v>
      </c>
      <c r="AK19" s="524">
        <f t="shared" si="4"/>
        <v>0</v>
      </c>
      <c r="AL19" s="10" t="e">
        <f>AF19+AF20+AG19-(AK19+AK20)*AB19*0.012</f>
        <v>#DIV/0!</v>
      </c>
      <c r="AM19" s="5" t="e">
        <f>AL19/(12*(AK19+AK20))*1000</f>
        <v>#DIV/0!</v>
      </c>
      <c r="AN19" s="283" t="e">
        <f>AM19/AD19</f>
        <v>#DIV/0!</v>
      </c>
      <c r="AO19" s="287"/>
      <c r="AP19" s="286" t="e">
        <f>(AO19+AO20)/(12*(AK19+AK20))*1000</f>
        <v>#DIV/0!</v>
      </c>
      <c r="AQ19" s="5" t="e">
        <f>AD19+AM19+AP19</f>
        <v>#DIV/0!</v>
      </c>
      <c r="AR19" s="7" t="e">
        <f>(AM19+AP19)/AD19</f>
        <v>#DIV/0!</v>
      </c>
      <c r="AS19" s="279" t="e">
        <f>AQ19/AD19</f>
        <v>#DIV/0!</v>
      </c>
      <c r="AT19" s="299">
        <f t="shared" si="9"/>
        <v>0</v>
      </c>
      <c r="AU19" s="94">
        <f t="shared" si="5"/>
        <v>0</v>
      </c>
      <c r="AV19" s="93">
        <v>1980.9759768564668</v>
      </c>
      <c r="AW19" s="95" t="e">
        <f t="shared" si="6"/>
        <v>#DIV/0!</v>
      </c>
      <c r="AX19" s="97"/>
      <c r="AY19" s="456"/>
      <c r="AZ19" s="15" t="e">
        <f>(AT19+AT20-AX19-AX20)/((AY19+AY20)*12)</f>
        <v>#DIV/0!</v>
      </c>
      <c r="BA19" s="24" t="e">
        <f>IF(AZ19&lt;0,"!!!","")</f>
        <v>#DIV/0!</v>
      </c>
      <c r="BB19" s="415"/>
      <c r="BC19" s="404" t="str">
        <f t="shared" si="7"/>
        <v/>
      </c>
      <c r="BE19" s="43"/>
      <c r="BF19" s="427"/>
      <c r="BG19" s="106">
        <f>IF(AF19+AF20-AX19-AX20&lt;0,AF19+AF20-AX19-AX20,0)</f>
        <v>0</v>
      </c>
      <c r="BH19" s="41">
        <f>IF(AF19+AF20+AG19-AX19-AX20+BE19+BF19&lt;0,AF19+AF20+AG19-AX19-AX20+BE19+BF19,0)</f>
        <v>0</v>
      </c>
    </row>
    <row r="20" spans="1:60" ht="16.5" customHeight="1" thickBot="1" x14ac:dyDescent="0.25">
      <c r="A20" s="123"/>
      <c r="B20" s="541"/>
      <c r="C20" s="91" t="s">
        <v>34</v>
      </c>
      <c r="D20" s="98"/>
      <c r="E20" s="347"/>
      <c r="F20" s="165"/>
      <c r="G20" s="165"/>
      <c r="H20" s="165"/>
      <c r="I20" s="165"/>
      <c r="J20" s="165"/>
      <c r="K20" s="165"/>
      <c r="L20" s="165"/>
      <c r="M20" s="165"/>
      <c r="N20" s="165"/>
      <c r="O20" s="165"/>
      <c r="P20" s="147">
        <f t="shared" si="0"/>
        <v>0</v>
      </c>
      <c r="Q20" s="296" t="s">
        <v>72</v>
      </c>
      <c r="R20" s="390" t="s">
        <v>72</v>
      </c>
      <c r="S20" s="233" t="s">
        <v>72</v>
      </c>
      <c r="T20" s="234" t="s">
        <v>72</v>
      </c>
      <c r="U20" s="234" t="s">
        <v>72</v>
      </c>
      <c r="V20" s="255" t="e">
        <f t="shared" si="1"/>
        <v>#DIV/0!</v>
      </c>
      <c r="W20" s="240" t="e">
        <f t="shared" si="2"/>
        <v>#DIV/0!</v>
      </c>
      <c r="X20" s="240" t="e">
        <f t="shared" si="3"/>
        <v>#DIV/0!</v>
      </c>
      <c r="Y20" s="245" t="e">
        <f t="shared" si="8"/>
        <v>#DIV/0!</v>
      </c>
      <c r="Z20" s="370">
        <v>0.2</v>
      </c>
      <c r="AA20" s="131"/>
      <c r="AB20" s="269" t="s">
        <v>72</v>
      </c>
      <c r="AC20" s="238" t="s">
        <v>72</v>
      </c>
      <c r="AD20" s="234" t="s">
        <v>72</v>
      </c>
      <c r="AE20" s="271" t="s">
        <v>72</v>
      </c>
      <c r="AF20" s="490"/>
      <c r="AG20" s="480"/>
      <c r="AH20" s="272" t="s">
        <v>72</v>
      </c>
      <c r="AI20" s="273" t="s">
        <v>72</v>
      </c>
      <c r="AJ20" s="274" t="s">
        <v>72</v>
      </c>
      <c r="AK20" s="275">
        <f t="shared" si="4"/>
        <v>0</v>
      </c>
      <c r="AL20" s="272" t="s">
        <v>72</v>
      </c>
      <c r="AM20" s="273" t="s">
        <v>72</v>
      </c>
      <c r="AN20" s="284" t="s">
        <v>72</v>
      </c>
      <c r="AO20" s="340"/>
      <c r="AP20" s="272" t="s">
        <v>72</v>
      </c>
      <c r="AQ20" s="272" t="s">
        <v>72</v>
      </c>
      <c r="AR20" s="273" t="s">
        <v>72</v>
      </c>
      <c r="AS20" s="280" t="s">
        <v>72</v>
      </c>
      <c r="AT20" s="300">
        <f t="shared" si="9"/>
        <v>0</v>
      </c>
      <c r="AU20" s="86">
        <f t="shared" si="5"/>
        <v>0</v>
      </c>
      <c r="AV20" s="85">
        <v>3336.8995568902828</v>
      </c>
      <c r="AW20" s="87" t="e">
        <f t="shared" si="6"/>
        <v>#DIV/0!</v>
      </c>
      <c r="AX20" s="511"/>
      <c r="AY20" s="188"/>
      <c r="AZ20" s="88"/>
      <c r="BA20" s="392" t="e">
        <f>BA19</f>
        <v>#DIV/0!</v>
      </c>
      <c r="BB20" s="414"/>
      <c r="BC20" s="403" t="str">
        <f t="shared" si="7"/>
        <v/>
      </c>
      <c r="BE20" s="89"/>
      <c r="BF20" s="426"/>
      <c r="BG20" s="107"/>
      <c r="BH20" s="90"/>
    </row>
    <row r="21" spans="1:60" x14ac:dyDescent="0.2">
      <c r="A21" s="122"/>
      <c r="B21" s="544"/>
      <c r="C21" s="65" t="s">
        <v>33</v>
      </c>
      <c r="D21" s="97"/>
      <c r="E21" s="348"/>
      <c r="F21" s="166"/>
      <c r="G21" s="166"/>
      <c r="H21" s="166"/>
      <c r="I21" s="166"/>
      <c r="J21" s="166"/>
      <c r="K21" s="166"/>
      <c r="L21" s="166"/>
      <c r="M21" s="166"/>
      <c r="N21" s="166"/>
      <c r="O21" s="166"/>
      <c r="P21" s="148">
        <f t="shared" si="0"/>
        <v>0</v>
      </c>
      <c r="Q21" s="295">
        <f>P21+P22</f>
        <v>0</v>
      </c>
      <c r="R21" s="439"/>
      <c r="S21" s="262"/>
      <c r="T21" s="231"/>
      <c r="U21" s="209">
        <f>Q21-R21-S21-T21</f>
        <v>0</v>
      </c>
      <c r="V21" s="256" t="e">
        <f t="shared" si="1"/>
        <v>#DIV/0!</v>
      </c>
      <c r="W21" s="241" t="e">
        <f t="shared" si="2"/>
        <v>#DIV/0!</v>
      </c>
      <c r="X21" s="241" t="e">
        <f t="shared" si="3"/>
        <v>#DIV/0!</v>
      </c>
      <c r="Y21" s="246" t="e">
        <f t="shared" si="8"/>
        <v>#DIV/0!</v>
      </c>
      <c r="Z21" s="371">
        <v>0.15</v>
      </c>
      <c r="AA21" s="132"/>
      <c r="AB21" s="267" t="e">
        <f>R21/(12*(D21-E21+D22-E22))*1000+((Z21)*0.9756*(F21+0.85*(G21+L21+M21))+(Z22)*0.9403*(F22+0.85*(G22+L22+M22)))/(12*(D21+D22))*1000</f>
        <v>#DIV/0!</v>
      </c>
      <c r="AC21" s="237" t="e">
        <f>AB21-AD21</f>
        <v>#DIV/0!</v>
      </c>
      <c r="AD21" s="268" t="e">
        <f>(H21+H22+I21+I22)/(12*(D21+D22))*1000</f>
        <v>#DIV/0!</v>
      </c>
      <c r="AE21" s="104" t="e">
        <f>(AA21+AA22)*AB21*0.012</f>
        <v>#DIV/0!</v>
      </c>
      <c r="AF21" s="489"/>
      <c r="AG21" s="479"/>
      <c r="AH21" s="239" t="e">
        <f>AF21+AF22+AG21-AE21</f>
        <v>#DIV/0!</v>
      </c>
      <c r="AI21" s="5" t="e">
        <f>AH21/(12*(AA21+AA22))*1000</f>
        <v>#DIV/0!</v>
      </c>
      <c r="AJ21" s="6" t="e">
        <f>AI21/AD21</f>
        <v>#DIV/0!</v>
      </c>
      <c r="AK21" s="524">
        <f t="shared" si="4"/>
        <v>0</v>
      </c>
      <c r="AL21" s="10" t="e">
        <f>AF21+AF22+AG21-(AK21+AK22)*AB21*0.012</f>
        <v>#DIV/0!</v>
      </c>
      <c r="AM21" s="5" t="e">
        <f>AL21/(12*(AK21+AK22))*1000</f>
        <v>#DIV/0!</v>
      </c>
      <c r="AN21" s="283" t="e">
        <f>AM21/AD21</f>
        <v>#DIV/0!</v>
      </c>
      <c r="AO21" s="287"/>
      <c r="AP21" s="286" t="e">
        <f>(AO21+AO22)/(12*(AK21+AK22))*1000</f>
        <v>#DIV/0!</v>
      </c>
      <c r="AQ21" s="5" t="e">
        <f>AD21+AM21+AP21</f>
        <v>#DIV/0!</v>
      </c>
      <c r="AR21" s="7" t="e">
        <f>(AM21+AP21)/AD21</f>
        <v>#DIV/0!</v>
      </c>
      <c r="AS21" s="279" t="e">
        <f>AQ21/AD21</f>
        <v>#DIV/0!</v>
      </c>
      <c r="AT21" s="299">
        <f t="shared" si="9"/>
        <v>0</v>
      </c>
      <c r="AU21" s="94">
        <f t="shared" si="5"/>
        <v>0</v>
      </c>
      <c r="AV21" s="93">
        <v>1480.1215687155186</v>
      </c>
      <c r="AW21" s="95" t="e">
        <f t="shared" si="6"/>
        <v>#DIV/0!</v>
      </c>
      <c r="AX21" s="97"/>
      <c r="AY21" s="456"/>
      <c r="AZ21" s="15" t="e">
        <f>(AT21+AT22-AX21-AX22)/((AY21+AY22)*12)</f>
        <v>#DIV/0!</v>
      </c>
      <c r="BA21" s="24" t="e">
        <f>IF(AZ21&lt;0,"!!!","")</f>
        <v>#DIV/0!</v>
      </c>
      <c r="BB21" s="415"/>
      <c r="BC21" s="404" t="str">
        <f t="shared" si="7"/>
        <v/>
      </c>
      <c r="BE21" s="43"/>
      <c r="BF21" s="427"/>
      <c r="BG21" s="106">
        <f>IF(AF21+AF22-AX21-AX22&lt;0,AF21+AF22-AX21-AX22,0)</f>
        <v>0</v>
      </c>
      <c r="BH21" s="41">
        <f>IF(AF21+AF22+AG21-AX21-AX22+BE21+BF21&lt;0,AF21+AF22+AG21-AX21-AX22+BE21+BF21,0)</f>
        <v>0</v>
      </c>
    </row>
    <row r="22" spans="1:60" ht="21" customHeight="1" thickBot="1" x14ac:dyDescent="0.25">
      <c r="A22" s="123"/>
      <c r="B22" s="541"/>
      <c r="C22" s="91" t="s">
        <v>34</v>
      </c>
      <c r="D22" s="98"/>
      <c r="E22" s="347"/>
      <c r="F22" s="165"/>
      <c r="G22" s="165"/>
      <c r="H22" s="165"/>
      <c r="I22" s="165"/>
      <c r="J22" s="165"/>
      <c r="K22" s="165"/>
      <c r="L22" s="165"/>
      <c r="M22" s="165"/>
      <c r="N22" s="165"/>
      <c r="O22" s="165"/>
      <c r="P22" s="147">
        <f t="shared" si="0"/>
        <v>0</v>
      </c>
      <c r="Q22" s="296" t="s">
        <v>72</v>
      </c>
      <c r="R22" s="390" t="s">
        <v>72</v>
      </c>
      <c r="S22" s="233" t="s">
        <v>72</v>
      </c>
      <c r="T22" s="234" t="s">
        <v>72</v>
      </c>
      <c r="U22" s="234" t="s">
        <v>72</v>
      </c>
      <c r="V22" s="255" t="e">
        <f t="shared" si="1"/>
        <v>#DIV/0!</v>
      </c>
      <c r="W22" s="240" t="e">
        <f t="shared" si="2"/>
        <v>#DIV/0!</v>
      </c>
      <c r="X22" s="240" t="e">
        <f t="shared" si="3"/>
        <v>#DIV/0!</v>
      </c>
      <c r="Y22" s="245" t="e">
        <f t="shared" si="8"/>
        <v>#DIV/0!</v>
      </c>
      <c r="Z22" s="370">
        <v>0.2</v>
      </c>
      <c r="AA22" s="131"/>
      <c r="AB22" s="269" t="s">
        <v>72</v>
      </c>
      <c r="AC22" s="238" t="s">
        <v>72</v>
      </c>
      <c r="AD22" s="234" t="s">
        <v>72</v>
      </c>
      <c r="AE22" s="271" t="s">
        <v>72</v>
      </c>
      <c r="AF22" s="490"/>
      <c r="AG22" s="480"/>
      <c r="AH22" s="272" t="s">
        <v>72</v>
      </c>
      <c r="AI22" s="273" t="s">
        <v>72</v>
      </c>
      <c r="AJ22" s="274" t="s">
        <v>72</v>
      </c>
      <c r="AK22" s="275">
        <f t="shared" si="4"/>
        <v>0</v>
      </c>
      <c r="AL22" s="272" t="s">
        <v>72</v>
      </c>
      <c r="AM22" s="273" t="s">
        <v>72</v>
      </c>
      <c r="AN22" s="284" t="s">
        <v>72</v>
      </c>
      <c r="AO22" s="340"/>
      <c r="AP22" s="272" t="s">
        <v>72</v>
      </c>
      <c r="AQ22" s="272" t="s">
        <v>72</v>
      </c>
      <c r="AR22" s="273" t="s">
        <v>72</v>
      </c>
      <c r="AS22" s="280" t="s">
        <v>72</v>
      </c>
      <c r="AT22" s="300">
        <f t="shared" si="9"/>
        <v>0</v>
      </c>
      <c r="AU22" s="86">
        <f t="shared" si="5"/>
        <v>0</v>
      </c>
      <c r="AV22" s="85">
        <v>2058.2353301482299</v>
      </c>
      <c r="AW22" s="87" t="e">
        <f t="shared" si="6"/>
        <v>#DIV/0!</v>
      </c>
      <c r="AX22" s="98"/>
      <c r="AY22" s="188"/>
      <c r="AZ22" s="88"/>
      <c r="BA22" s="392" t="e">
        <f>BA21</f>
        <v>#DIV/0!</v>
      </c>
      <c r="BB22" s="414"/>
      <c r="BC22" s="403" t="str">
        <f t="shared" si="7"/>
        <v/>
      </c>
      <c r="BE22" s="89"/>
      <c r="BF22" s="426"/>
      <c r="BG22" s="107"/>
      <c r="BH22" s="90"/>
    </row>
    <row r="23" spans="1:60" x14ac:dyDescent="0.2">
      <c r="A23" s="122"/>
      <c r="B23" s="544"/>
      <c r="C23" s="65" t="s">
        <v>33</v>
      </c>
      <c r="D23" s="97"/>
      <c r="E23" s="348"/>
      <c r="F23" s="166"/>
      <c r="G23" s="166"/>
      <c r="H23" s="166"/>
      <c r="I23" s="166"/>
      <c r="J23" s="166"/>
      <c r="K23" s="166"/>
      <c r="L23" s="166"/>
      <c r="M23" s="166"/>
      <c r="N23" s="166"/>
      <c r="O23" s="166"/>
      <c r="P23" s="148">
        <f t="shared" si="0"/>
        <v>0</v>
      </c>
      <c r="Q23" s="295">
        <f>P23+P24</f>
        <v>0</v>
      </c>
      <c r="R23" s="439"/>
      <c r="S23" s="262"/>
      <c r="T23" s="231"/>
      <c r="U23" s="209">
        <f>Q23-R23-S23-T23</f>
        <v>0</v>
      </c>
      <c r="V23" s="256" t="e">
        <f t="shared" si="1"/>
        <v>#DIV/0!</v>
      </c>
      <c r="W23" s="241" t="e">
        <f t="shared" si="2"/>
        <v>#DIV/0!</v>
      </c>
      <c r="X23" s="241" t="e">
        <f t="shared" si="3"/>
        <v>#DIV/0!</v>
      </c>
      <c r="Y23" s="246" t="e">
        <f t="shared" si="8"/>
        <v>#DIV/0!</v>
      </c>
      <c r="Z23" s="371">
        <v>0.15</v>
      </c>
      <c r="AA23" s="132"/>
      <c r="AB23" s="267" t="e">
        <f>R23/(12*(D23-E23+D24-E24))*1000+((Z23)*0.9756*(F23+0.85*(G23+L23+M23))+(Z24)*0.9403*(F24+0.85*(G24+L24+M24)))/(12*(D23+D24))*1000</f>
        <v>#DIV/0!</v>
      </c>
      <c r="AC23" s="237" t="e">
        <f>AB23-AD23</f>
        <v>#DIV/0!</v>
      </c>
      <c r="AD23" s="268" t="e">
        <f>(H23+H24+I23+I24)/(12*(D23+D24))*1000</f>
        <v>#DIV/0!</v>
      </c>
      <c r="AE23" s="104" t="e">
        <f>(AA23+AA24)*AB23*0.012</f>
        <v>#DIV/0!</v>
      </c>
      <c r="AF23" s="489"/>
      <c r="AG23" s="479"/>
      <c r="AH23" s="239" t="e">
        <f>AF23+AF24+AG23-AE23</f>
        <v>#DIV/0!</v>
      </c>
      <c r="AI23" s="5" t="e">
        <f>AH23/(12*(AA23+AA24))*1000</f>
        <v>#DIV/0!</v>
      </c>
      <c r="AJ23" s="6" t="e">
        <f>AI23/AD23</f>
        <v>#DIV/0!</v>
      </c>
      <c r="AK23" s="524">
        <f t="shared" si="4"/>
        <v>0</v>
      </c>
      <c r="AL23" s="10" t="e">
        <f>AF23+AF24+AG23-(AK23+AK24)*AB23*0.012</f>
        <v>#DIV/0!</v>
      </c>
      <c r="AM23" s="5" t="e">
        <f>AL23/(12*(AK23+AK24))*1000</f>
        <v>#DIV/0!</v>
      </c>
      <c r="AN23" s="283" t="e">
        <f>AM23/AD23</f>
        <v>#DIV/0!</v>
      </c>
      <c r="AO23" s="287"/>
      <c r="AP23" s="286" t="e">
        <f>(AO23+AO24)/(12*(AK23+AK24))*1000</f>
        <v>#DIV/0!</v>
      </c>
      <c r="AQ23" s="5" t="e">
        <f>AD23+AM23+AP23</f>
        <v>#DIV/0!</v>
      </c>
      <c r="AR23" s="7" t="e">
        <f>(AM23+AP23)/AD23</f>
        <v>#DIV/0!</v>
      </c>
      <c r="AS23" s="279" t="e">
        <f>AQ23/AD23</f>
        <v>#DIV/0!</v>
      </c>
      <c r="AT23" s="299">
        <f t="shared" si="9"/>
        <v>0</v>
      </c>
      <c r="AU23" s="94">
        <f t="shared" si="5"/>
        <v>0</v>
      </c>
      <c r="AV23" s="93">
        <v>2795.1100540191883</v>
      </c>
      <c r="AW23" s="95" t="e">
        <f t="shared" si="6"/>
        <v>#DIV/0!</v>
      </c>
      <c r="AX23" s="97"/>
      <c r="AY23" s="456"/>
      <c r="AZ23" s="15" t="e">
        <f>(AT23+AT24-AX23-AX24)/((AY23+AY24)*12)</f>
        <v>#DIV/0!</v>
      </c>
      <c r="BA23" s="24" t="e">
        <f>IF(AZ23&lt;0,"!!!","")</f>
        <v>#DIV/0!</v>
      </c>
      <c r="BB23" s="415"/>
      <c r="BC23" s="404" t="str">
        <f t="shared" si="7"/>
        <v/>
      </c>
      <c r="BE23" s="43"/>
      <c r="BF23" s="427"/>
      <c r="BG23" s="106">
        <f>IF(AF23+AF24-AX23-AX24&lt;0,AF23+AF24-AX23-AX24,0)</f>
        <v>0</v>
      </c>
      <c r="BH23" s="41">
        <f>IF(AF23+AF24+AG23-AX23-AX24+BE23+BF23&lt;0,AF23+AF24+AG23-AX23-AX24+BE23+BF23,0)</f>
        <v>0</v>
      </c>
    </row>
    <row r="24" spans="1:60" ht="13.5" thickBot="1" x14ac:dyDescent="0.25">
      <c r="A24" s="123"/>
      <c r="B24" s="541"/>
      <c r="C24" s="91" t="s">
        <v>34</v>
      </c>
      <c r="D24" s="98"/>
      <c r="E24" s="347"/>
      <c r="F24" s="165"/>
      <c r="G24" s="165"/>
      <c r="H24" s="165"/>
      <c r="I24" s="165"/>
      <c r="J24" s="165"/>
      <c r="K24" s="165"/>
      <c r="L24" s="165"/>
      <c r="M24" s="165"/>
      <c r="N24" s="165"/>
      <c r="O24" s="165"/>
      <c r="P24" s="147">
        <f t="shared" si="0"/>
        <v>0</v>
      </c>
      <c r="Q24" s="296" t="s">
        <v>72</v>
      </c>
      <c r="R24" s="390" t="s">
        <v>72</v>
      </c>
      <c r="S24" s="233" t="s">
        <v>72</v>
      </c>
      <c r="T24" s="234" t="s">
        <v>72</v>
      </c>
      <c r="U24" s="234" t="s">
        <v>72</v>
      </c>
      <c r="V24" s="255" t="e">
        <f t="shared" si="1"/>
        <v>#DIV/0!</v>
      </c>
      <c r="W24" s="240" t="e">
        <f t="shared" si="2"/>
        <v>#DIV/0!</v>
      </c>
      <c r="X24" s="240" t="e">
        <f t="shared" si="3"/>
        <v>#DIV/0!</v>
      </c>
      <c r="Y24" s="245" t="e">
        <f t="shared" si="8"/>
        <v>#DIV/0!</v>
      </c>
      <c r="Z24" s="370">
        <v>0.2</v>
      </c>
      <c r="AA24" s="131"/>
      <c r="AB24" s="269" t="s">
        <v>72</v>
      </c>
      <c r="AC24" s="238" t="s">
        <v>72</v>
      </c>
      <c r="AD24" s="234" t="s">
        <v>72</v>
      </c>
      <c r="AE24" s="271" t="s">
        <v>72</v>
      </c>
      <c r="AF24" s="490"/>
      <c r="AG24" s="480"/>
      <c r="AH24" s="272" t="s">
        <v>72</v>
      </c>
      <c r="AI24" s="273" t="s">
        <v>72</v>
      </c>
      <c r="AJ24" s="274" t="s">
        <v>72</v>
      </c>
      <c r="AK24" s="275">
        <f t="shared" si="4"/>
        <v>0</v>
      </c>
      <c r="AL24" s="272" t="s">
        <v>72</v>
      </c>
      <c r="AM24" s="273" t="s">
        <v>72</v>
      </c>
      <c r="AN24" s="284" t="s">
        <v>72</v>
      </c>
      <c r="AO24" s="340"/>
      <c r="AP24" s="272" t="s">
        <v>72</v>
      </c>
      <c r="AQ24" s="272" t="s">
        <v>72</v>
      </c>
      <c r="AR24" s="273" t="s">
        <v>72</v>
      </c>
      <c r="AS24" s="280" t="s">
        <v>72</v>
      </c>
      <c r="AT24" s="300">
        <f t="shared" si="9"/>
        <v>0</v>
      </c>
      <c r="AU24" s="86">
        <f t="shared" si="5"/>
        <v>0</v>
      </c>
      <c r="AV24" s="85">
        <v>1522.8173716057113</v>
      </c>
      <c r="AW24" s="87" t="e">
        <f t="shared" si="6"/>
        <v>#DIV/0!</v>
      </c>
      <c r="AX24" s="98"/>
      <c r="AY24" s="188"/>
      <c r="AZ24" s="88"/>
      <c r="BA24" s="392" t="e">
        <f>BA23</f>
        <v>#DIV/0!</v>
      </c>
      <c r="BB24" s="414"/>
      <c r="BC24" s="403" t="str">
        <f t="shared" si="7"/>
        <v/>
      </c>
      <c r="BE24" s="89"/>
      <c r="BF24" s="426"/>
      <c r="BG24" s="107"/>
      <c r="BH24" s="90"/>
    </row>
    <row r="25" spans="1:60" x14ac:dyDescent="0.2">
      <c r="A25" s="122"/>
      <c r="B25" s="544"/>
      <c r="C25" s="65" t="s">
        <v>33</v>
      </c>
      <c r="D25" s="97"/>
      <c r="E25" s="348"/>
      <c r="F25" s="166"/>
      <c r="G25" s="166"/>
      <c r="H25" s="166"/>
      <c r="I25" s="166"/>
      <c r="J25" s="166"/>
      <c r="K25" s="166"/>
      <c r="L25" s="166"/>
      <c r="M25" s="166"/>
      <c r="N25" s="166"/>
      <c r="O25" s="166"/>
      <c r="P25" s="148">
        <f t="shared" si="0"/>
        <v>0</v>
      </c>
      <c r="Q25" s="295">
        <f>P25+P26</f>
        <v>0</v>
      </c>
      <c r="R25" s="439"/>
      <c r="S25" s="262"/>
      <c r="T25" s="231"/>
      <c r="U25" s="209">
        <f>Q25-R25-S25-T25</f>
        <v>0</v>
      </c>
      <c r="V25" s="256" t="e">
        <f t="shared" si="1"/>
        <v>#DIV/0!</v>
      </c>
      <c r="W25" s="241" t="e">
        <f t="shared" si="2"/>
        <v>#DIV/0!</v>
      </c>
      <c r="X25" s="241" t="e">
        <f t="shared" si="3"/>
        <v>#DIV/0!</v>
      </c>
      <c r="Y25" s="246" t="e">
        <f t="shared" si="8"/>
        <v>#DIV/0!</v>
      </c>
      <c r="Z25" s="371">
        <v>0.15</v>
      </c>
      <c r="AA25" s="132"/>
      <c r="AB25" s="267" t="e">
        <f>R25/(12*(D25-E25+D26-E26))*1000+((Z25)*0.9756*(F25+0.85*(G25+L25+M25))+(Z26)*0.9403*(F26+0.85*(G26+L26+M26)))/(12*(D25+D26))*1000</f>
        <v>#DIV/0!</v>
      </c>
      <c r="AC25" s="237" t="e">
        <f>AB25-AD25</f>
        <v>#DIV/0!</v>
      </c>
      <c r="AD25" s="268" t="e">
        <f>(H25+H26+I25+I26)/(12*(D25+D26))*1000</f>
        <v>#DIV/0!</v>
      </c>
      <c r="AE25" s="104" t="e">
        <f>(AA25+AA26)*AB25*0.012</f>
        <v>#DIV/0!</v>
      </c>
      <c r="AF25" s="489"/>
      <c r="AG25" s="479"/>
      <c r="AH25" s="239" t="e">
        <f>AF25+AF26+AG25-AE25</f>
        <v>#DIV/0!</v>
      </c>
      <c r="AI25" s="5" t="e">
        <f>AH25/(12*(AA25+AA26))*1000</f>
        <v>#DIV/0!</v>
      </c>
      <c r="AJ25" s="6" t="e">
        <f>AI25/AD25</f>
        <v>#DIV/0!</v>
      </c>
      <c r="AK25" s="524">
        <f t="shared" si="4"/>
        <v>0</v>
      </c>
      <c r="AL25" s="10" t="e">
        <f>AF25+AF26+AG25-(AK25+AK26)*AB25*0.012</f>
        <v>#DIV/0!</v>
      </c>
      <c r="AM25" s="5" t="e">
        <f>AL25/(12*(AK25+AK26))*1000</f>
        <v>#DIV/0!</v>
      </c>
      <c r="AN25" s="283" t="e">
        <f>AM25/AD25</f>
        <v>#DIV/0!</v>
      </c>
      <c r="AO25" s="287"/>
      <c r="AP25" s="286" t="e">
        <f>(AO25+AO26)/(12*(AK25+AK26))*1000</f>
        <v>#DIV/0!</v>
      </c>
      <c r="AQ25" s="5" t="e">
        <f>AD25+AM25+AP25</f>
        <v>#DIV/0!</v>
      </c>
      <c r="AR25" s="7" t="e">
        <f>(AM25+AP25)/AD25</f>
        <v>#DIV/0!</v>
      </c>
      <c r="AS25" s="279" t="e">
        <f>AQ25/AD25</f>
        <v>#DIV/0!</v>
      </c>
      <c r="AT25" s="299">
        <f t="shared" si="9"/>
        <v>0</v>
      </c>
      <c r="AU25" s="94">
        <f t="shared" si="5"/>
        <v>0</v>
      </c>
      <c r="AV25" s="93">
        <v>4571.3815176454773</v>
      </c>
      <c r="AW25" s="95" t="e">
        <f t="shared" si="6"/>
        <v>#DIV/0!</v>
      </c>
      <c r="AX25" s="97"/>
      <c r="AY25" s="456"/>
      <c r="AZ25" s="15" t="e">
        <f>(AT25+AT26-AX25-AX26)/((AY25+AY26)*12)</f>
        <v>#DIV/0!</v>
      </c>
      <c r="BA25" t="e">
        <f>IF(AZ25&lt;0,"!!!","")</f>
        <v>#DIV/0!</v>
      </c>
      <c r="BB25" s="415"/>
      <c r="BC25" s="404" t="str">
        <f t="shared" si="7"/>
        <v/>
      </c>
      <c r="BE25" s="43"/>
      <c r="BF25" s="427"/>
      <c r="BG25" s="106">
        <f>IF(AF25+AF26-AX25-AX26&lt;0,AF25+AF26-AX25-AX26,0)</f>
        <v>0</v>
      </c>
      <c r="BH25" s="41">
        <f>IF(AF25+AF26+AG25-AX25-AX26+BE25+BF25&lt;0,AF25+AF26+AG25-AX25-AX26+BE25+BF25,0)</f>
        <v>0</v>
      </c>
    </row>
    <row r="26" spans="1:60" ht="13.5" thickBot="1" x14ac:dyDescent="0.25">
      <c r="A26" s="123"/>
      <c r="B26" s="541"/>
      <c r="C26" s="91" t="s">
        <v>34</v>
      </c>
      <c r="D26" s="98"/>
      <c r="E26" s="347"/>
      <c r="F26" s="165"/>
      <c r="G26" s="165"/>
      <c r="H26" s="165"/>
      <c r="I26" s="165"/>
      <c r="J26" s="165"/>
      <c r="K26" s="165"/>
      <c r="L26" s="165"/>
      <c r="M26" s="165"/>
      <c r="N26" s="165"/>
      <c r="O26" s="165"/>
      <c r="P26" s="147">
        <f t="shared" si="0"/>
        <v>0</v>
      </c>
      <c r="Q26" s="296" t="s">
        <v>72</v>
      </c>
      <c r="R26" s="390" t="s">
        <v>72</v>
      </c>
      <c r="S26" s="233" t="s">
        <v>72</v>
      </c>
      <c r="T26" s="234" t="s">
        <v>72</v>
      </c>
      <c r="U26" s="234" t="s">
        <v>72</v>
      </c>
      <c r="V26" s="255" t="e">
        <f t="shared" si="1"/>
        <v>#DIV/0!</v>
      </c>
      <c r="W26" s="240" t="e">
        <f t="shared" si="2"/>
        <v>#DIV/0!</v>
      </c>
      <c r="X26" s="240" t="e">
        <f t="shared" si="3"/>
        <v>#DIV/0!</v>
      </c>
      <c r="Y26" s="245" t="e">
        <f t="shared" si="8"/>
        <v>#DIV/0!</v>
      </c>
      <c r="Z26" s="370">
        <v>0.2</v>
      </c>
      <c r="AA26" s="131"/>
      <c r="AB26" s="269" t="s">
        <v>72</v>
      </c>
      <c r="AC26" s="238" t="s">
        <v>72</v>
      </c>
      <c r="AD26" s="234" t="s">
        <v>72</v>
      </c>
      <c r="AE26" s="271" t="s">
        <v>72</v>
      </c>
      <c r="AF26" s="490"/>
      <c r="AG26" s="480"/>
      <c r="AH26" s="272" t="s">
        <v>72</v>
      </c>
      <c r="AI26" s="273" t="s">
        <v>72</v>
      </c>
      <c r="AJ26" s="274" t="s">
        <v>72</v>
      </c>
      <c r="AK26" s="275">
        <f t="shared" si="4"/>
        <v>0</v>
      </c>
      <c r="AL26" s="272" t="s">
        <v>72</v>
      </c>
      <c r="AM26" s="273" t="s">
        <v>72</v>
      </c>
      <c r="AN26" s="284" t="s">
        <v>72</v>
      </c>
      <c r="AO26" s="340"/>
      <c r="AP26" s="272" t="s">
        <v>72</v>
      </c>
      <c r="AQ26" s="272" t="s">
        <v>72</v>
      </c>
      <c r="AR26" s="273" t="s">
        <v>72</v>
      </c>
      <c r="AS26" s="280" t="s">
        <v>72</v>
      </c>
      <c r="AT26" s="300">
        <f t="shared" si="9"/>
        <v>0</v>
      </c>
      <c r="AU26" s="86">
        <f t="shared" si="5"/>
        <v>0</v>
      </c>
      <c r="AV26" s="85">
        <v>3329.7666425470334</v>
      </c>
      <c r="AW26" s="87" t="e">
        <f t="shared" si="6"/>
        <v>#DIV/0!</v>
      </c>
      <c r="AX26" s="98"/>
      <c r="AY26" s="188"/>
      <c r="AZ26" s="88"/>
      <c r="BA26" s="69" t="e">
        <f>BA25</f>
        <v>#DIV/0!</v>
      </c>
      <c r="BB26" s="414"/>
      <c r="BC26" s="403" t="str">
        <f t="shared" si="7"/>
        <v/>
      </c>
      <c r="BE26" s="89"/>
      <c r="BF26" s="426"/>
      <c r="BG26" s="107"/>
      <c r="BH26" s="90"/>
    </row>
    <row r="27" spans="1:60" x14ac:dyDescent="0.2">
      <c r="A27" s="122"/>
      <c r="B27" s="544"/>
      <c r="C27" s="65" t="s">
        <v>33</v>
      </c>
      <c r="D27" s="97"/>
      <c r="E27" s="348"/>
      <c r="F27" s="166"/>
      <c r="G27" s="166"/>
      <c r="H27" s="166"/>
      <c r="I27" s="166"/>
      <c r="J27" s="166"/>
      <c r="K27" s="166"/>
      <c r="L27" s="166"/>
      <c r="M27" s="166"/>
      <c r="N27" s="166"/>
      <c r="O27" s="166"/>
      <c r="P27" s="148">
        <f t="shared" si="0"/>
        <v>0</v>
      </c>
      <c r="Q27" s="295">
        <f>P27+P28</f>
        <v>0</v>
      </c>
      <c r="R27" s="439"/>
      <c r="S27" s="262"/>
      <c r="T27" s="231"/>
      <c r="U27" s="209">
        <f>Q27-R27-S27-T27</f>
        <v>0</v>
      </c>
      <c r="V27" s="256" t="e">
        <f t="shared" si="1"/>
        <v>#DIV/0!</v>
      </c>
      <c r="W27" s="241" t="e">
        <f t="shared" si="2"/>
        <v>#DIV/0!</v>
      </c>
      <c r="X27" s="241" t="e">
        <f t="shared" si="3"/>
        <v>#DIV/0!</v>
      </c>
      <c r="Y27" s="246" t="e">
        <f t="shared" si="8"/>
        <v>#DIV/0!</v>
      </c>
      <c r="Z27" s="371">
        <v>0.15</v>
      </c>
      <c r="AA27" s="132"/>
      <c r="AB27" s="267" t="e">
        <f>R27/(12*(D27-E27+D28-E28))*1000+((Z27)*0.9756*(F27+0.85*(G27+L27+M27))+(Z28)*0.9403*(F28+0.85*(G28+L28+M28)))/(12*(D27+D28))*1000</f>
        <v>#DIV/0!</v>
      </c>
      <c r="AC27" s="237" t="e">
        <f>AB27-AD27</f>
        <v>#DIV/0!</v>
      </c>
      <c r="AD27" s="268" t="e">
        <f>(H27+H28+I27+I28)/(12*(D27+D28))*1000</f>
        <v>#DIV/0!</v>
      </c>
      <c r="AE27" s="104" t="e">
        <f>(AA27+AA28)*AB27*0.012</f>
        <v>#DIV/0!</v>
      </c>
      <c r="AF27" s="489"/>
      <c r="AG27" s="479"/>
      <c r="AH27" s="239" t="e">
        <f>AF27+AF28+AG27-AE27</f>
        <v>#DIV/0!</v>
      </c>
      <c r="AI27" s="5" t="e">
        <f>AH27/(12*(AA27+AA28))*1000</f>
        <v>#DIV/0!</v>
      </c>
      <c r="AJ27" s="6" t="e">
        <f>AI27/AD27</f>
        <v>#DIV/0!</v>
      </c>
      <c r="AK27" s="524">
        <f t="shared" si="4"/>
        <v>0</v>
      </c>
      <c r="AL27" s="10" t="e">
        <f>AF27+AF28+AG27-(AK27+AK28)*AB27*0.012</f>
        <v>#DIV/0!</v>
      </c>
      <c r="AM27" s="5" t="e">
        <f>AL27/(12*(AK27+AK28))*1000</f>
        <v>#DIV/0!</v>
      </c>
      <c r="AN27" s="283" t="e">
        <f>AM27/AD27</f>
        <v>#DIV/0!</v>
      </c>
      <c r="AO27" s="287"/>
      <c r="AP27" s="286" t="e">
        <f>(AO27+AO28)/(12*(AK27+AK28))*1000</f>
        <v>#DIV/0!</v>
      </c>
      <c r="AQ27" s="5" t="e">
        <f>AD27+AM27+AP27</f>
        <v>#DIV/0!</v>
      </c>
      <c r="AR27" s="7" t="e">
        <f>(AM27+AP27)/AD27</f>
        <v>#DIV/0!</v>
      </c>
      <c r="AS27" s="279" t="e">
        <f>AQ27/AD27</f>
        <v>#DIV/0!</v>
      </c>
      <c r="AT27" s="299">
        <f t="shared" si="9"/>
        <v>0</v>
      </c>
      <c r="AU27" s="94">
        <f t="shared" si="5"/>
        <v>0</v>
      </c>
      <c r="AV27" s="93">
        <v>1860.7031106202835</v>
      </c>
      <c r="AW27" s="95" t="e">
        <f t="shared" si="6"/>
        <v>#DIV/0!</v>
      </c>
      <c r="AX27" s="97"/>
      <c r="AY27" s="456"/>
      <c r="AZ27" s="15" t="e">
        <f>(AT27+AT28-AX27-AX28)/((AY27+AY28)*12)</f>
        <v>#DIV/0!</v>
      </c>
      <c r="BA27" s="24" t="e">
        <f>IF(AZ27&lt;0,"!!!","")</f>
        <v>#DIV/0!</v>
      </c>
      <c r="BB27" s="502"/>
      <c r="BC27" s="507" t="str">
        <f t="shared" si="7"/>
        <v/>
      </c>
      <c r="BE27" s="43"/>
      <c r="BF27" s="427"/>
      <c r="BG27" s="106">
        <f>IF(AF27+AF28-AX27-AX28&lt;0,AF27+AF28-AX27-AX28,0)</f>
        <v>0</v>
      </c>
      <c r="BH27" s="41">
        <f>IF(AF27+AF28+AG27-AX27-AX28+BE27+BF27&lt;0,AF27+AF28+AG27-AX27-AX28+BE27+BF27,0)</f>
        <v>0</v>
      </c>
    </row>
    <row r="28" spans="1:60" ht="13.5" thickBot="1" x14ac:dyDescent="0.25">
      <c r="A28" s="123"/>
      <c r="B28" s="541"/>
      <c r="C28" s="91" t="s">
        <v>34</v>
      </c>
      <c r="D28" s="98"/>
      <c r="E28" s="347"/>
      <c r="F28" s="165"/>
      <c r="G28" s="165"/>
      <c r="H28" s="165"/>
      <c r="I28" s="165"/>
      <c r="J28" s="165"/>
      <c r="K28" s="165"/>
      <c r="L28" s="165"/>
      <c r="M28" s="165"/>
      <c r="N28" s="165"/>
      <c r="O28" s="165"/>
      <c r="P28" s="147">
        <f t="shared" si="0"/>
        <v>0</v>
      </c>
      <c r="Q28" s="296" t="s">
        <v>72</v>
      </c>
      <c r="R28" s="390" t="s">
        <v>72</v>
      </c>
      <c r="S28" s="233" t="s">
        <v>72</v>
      </c>
      <c r="T28" s="234" t="s">
        <v>72</v>
      </c>
      <c r="U28" s="234" t="s">
        <v>72</v>
      </c>
      <c r="V28" s="255" t="e">
        <f t="shared" si="1"/>
        <v>#DIV/0!</v>
      </c>
      <c r="W28" s="240" t="e">
        <f t="shared" si="2"/>
        <v>#DIV/0!</v>
      </c>
      <c r="X28" s="240" t="e">
        <f t="shared" si="3"/>
        <v>#DIV/0!</v>
      </c>
      <c r="Y28" s="245" t="e">
        <f t="shared" si="8"/>
        <v>#DIV/0!</v>
      </c>
      <c r="Z28" s="370">
        <v>0.2</v>
      </c>
      <c r="AA28" s="131"/>
      <c r="AB28" s="269" t="s">
        <v>72</v>
      </c>
      <c r="AC28" s="238" t="s">
        <v>72</v>
      </c>
      <c r="AD28" s="234" t="s">
        <v>72</v>
      </c>
      <c r="AE28" s="271" t="s">
        <v>72</v>
      </c>
      <c r="AF28" s="490"/>
      <c r="AG28" s="480"/>
      <c r="AH28" s="272" t="s">
        <v>72</v>
      </c>
      <c r="AI28" s="273" t="s">
        <v>72</v>
      </c>
      <c r="AJ28" s="274" t="s">
        <v>72</v>
      </c>
      <c r="AK28" s="275">
        <f t="shared" si="4"/>
        <v>0</v>
      </c>
      <c r="AL28" s="272" t="s">
        <v>72</v>
      </c>
      <c r="AM28" s="273" t="s">
        <v>72</v>
      </c>
      <c r="AN28" s="284" t="s">
        <v>72</v>
      </c>
      <c r="AO28" s="340"/>
      <c r="AP28" s="272" t="s">
        <v>72</v>
      </c>
      <c r="AQ28" s="272" t="s">
        <v>72</v>
      </c>
      <c r="AR28" s="273" t="s">
        <v>72</v>
      </c>
      <c r="AS28" s="280" t="s">
        <v>72</v>
      </c>
      <c r="AT28" s="300">
        <f t="shared" si="9"/>
        <v>0</v>
      </c>
      <c r="AU28" s="86">
        <f t="shared" si="5"/>
        <v>0</v>
      </c>
      <c r="AV28" s="85">
        <v>269.34650652201987</v>
      </c>
      <c r="AW28" s="87" t="e">
        <f t="shared" si="6"/>
        <v>#DIV/0!</v>
      </c>
      <c r="AX28" s="98"/>
      <c r="AY28" s="188"/>
      <c r="AZ28" s="88"/>
      <c r="BA28" s="392" t="e">
        <f>BA27</f>
        <v>#DIV/0!</v>
      </c>
      <c r="BB28" s="497"/>
      <c r="BC28" s="506" t="str">
        <f t="shared" si="7"/>
        <v/>
      </c>
      <c r="BE28" s="89"/>
      <c r="BF28" s="426"/>
      <c r="BG28" s="107"/>
      <c r="BH28" s="90"/>
    </row>
    <row r="29" spans="1:60" x14ac:dyDescent="0.2">
      <c r="A29" s="122"/>
      <c r="B29" s="544"/>
      <c r="C29" s="65" t="s">
        <v>33</v>
      </c>
      <c r="D29" s="97"/>
      <c r="E29" s="348"/>
      <c r="F29" s="166"/>
      <c r="G29" s="166"/>
      <c r="H29" s="166"/>
      <c r="I29" s="166"/>
      <c r="J29" s="166"/>
      <c r="K29" s="166"/>
      <c r="L29" s="166"/>
      <c r="M29" s="166"/>
      <c r="N29" s="166"/>
      <c r="O29" s="166"/>
      <c r="P29" s="148">
        <f t="shared" si="0"/>
        <v>0</v>
      </c>
      <c r="Q29" s="295">
        <f>P29+P30</f>
        <v>0</v>
      </c>
      <c r="R29" s="439"/>
      <c r="S29" s="262"/>
      <c r="T29" s="231"/>
      <c r="U29" s="209">
        <f>Q29-R29-S29-T29</f>
        <v>0</v>
      </c>
      <c r="V29" s="256" t="e">
        <f t="shared" si="1"/>
        <v>#DIV/0!</v>
      </c>
      <c r="W29" s="241" t="e">
        <f t="shared" si="2"/>
        <v>#DIV/0!</v>
      </c>
      <c r="X29" s="241" t="e">
        <f t="shared" si="3"/>
        <v>#DIV/0!</v>
      </c>
      <c r="Y29" s="246" t="e">
        <f t="shared" si="8"/>
        <v>#DIV/0!</v>
      </c>
      <c r="Z29" s="371">
        <v>0.15</v>
      </c>
      <c r="AA29" s="132"/>
      <c r="AB29" s="267" t="e">
        <f>R29/(12*(D29-E29+D30-E30))*1000+((Z29)*0.9756*(F29+0.85*(G29+L29+M29))+(Z30)*0.9403*(F30+0.85*(G30+L30+M30)))/(12*(D29+D30))*1000</f>
        <v>#DIV/0!</v>
      </c>
      <c r="AC29" s="237" t="e">
        <f>AB29-AD29</f>
        <v>#DIV/0!</v>
      </c>
      <c r="AD29" s="268" t="e">
        <f>(H29+H30+I29+I30)/(12*(D29+D30))*1000</f>
        <v>#DIV/0!</v>
      </c>
      <c r="AE29" s="104" t="e">
        <f>(AA29+AA30)*AB29*0.012</f>
        <v>#DIV/0!</v>
      </c>
      <c r="AF29" s="489"/>
      <c r="AG29" s="479"/>
      <c r="AH29" s="239" t="e">
        <f>AF29+AF30+AG29-AE29</f>
        <v>#DIV/0!</v>
      </c>
      <c r="AI29" s="5" t="e">
        <f>AH29/(12*(AA29+AA30))*1000</f>
        <v>#DIV/0!</v>
      </c>
      <c r="AJ29" s="6" t="e">
        <f>AI29/AD29</f>
        <v>#DIV/0!</v>
      </c>
      <c r="AK29" s="524">
        <f t="shared" si="4"/>
        <v>0</v>
      </c>
      <c r="AL29" s="10" t="e">
        <f>AF29+AF30+AG29-(AK29+AK30)*AB29*0.012</f>
        <v>#DIV/0!</v>
      </c>
      <c r="AM29" s="5" t="e">
        <f>AL29/(12*(AK29+AK30))*1000</f>
        <v>#DIV/0!</v>
      </c>
      <c r="AN29" s="283" t="e">
        <f>AM29/AD29</f>
        <v>#DIV/0!</v>
      </c>
      <c r="AO29" s="287"/>
      <c r="AP29" s="286" t="e">
        <f>(AO29+AO30)/(12*(AK29+AK30))*1000</f>
        <v>#DIV/0!</v>
      </c>
      <c r="AQ29" s="5" t="e">
        <f>AD29+AM29+AP29</f>
        <v>#DIV/0!</v>
      </c>
      <c r="AR29" s="7" t="e">
        <f>(AM29+AP29)/AD29</f>
        <v>#DIV/0!</v>
      </c>
      <c r="AS29" s="279" t="e">
        <f>AQ29/AD29</f>
        <v>#DIV/0!</v>
      </c>
      <c r="AT29" s="299">
        <f t="shared" si="9"/>
        <v>0</v>
      </c>
      <c r="AU29" s="94">
        <f t="shared" si="5"/>
        <v>0</v>
      </c>
      <c r="AV29" s="93">
        <v>2533.8519435861053</v>
      </c>
      <c r="AW29" s="95" t="e">
        <f t="shared" si="6"/>
        <v>#DIV/0!</v>
      </c>
      <c r="AX29" s="97"/>
      <c r="AY29" s="456"/>
      <c r="AZ29" s="15" t="e">
        <f>(AT29+AT30-AX29-AX30)/((AY29+AY30)*12)</f>
        <v>#DIV/0!</v>
      </c>
      <c r="BA29" s="24" t="e">
        <f>IF(AZ29&lt;0,"!!!","")</f>
        <v>#DIV/0!</v>
      </c>
      <c r="BB29" s="415"/>
      <c r="BC29" s="404" t="str">
        <f t="shared" si="7"/>
        <v/>
      </c>
      <c r="BE29" s="43"/>
      <c r="BF29" s="427"/>
      <c r="BG29" s="106">
        <f>IF(AF29+AF30-AX29-AX30&lt;0,AF29+AF30-AX29-AX30,0)</f>
        <v>0</v>
      </c>
      <c r="BH29" s="41">
        <f>IF(AF29+AF30+AG29-AX29-AX30+BE29+BF29&lt;0,AF29+AF30+AG29-AX29-AX30+BE29+BF29,0)</f>
        <v>0</v>
      </c>
    </row>
    <row r="30" spans="1:60" ht="13.5" thickBot="1" x14ac:dyDescent="0.25">
      <c r="A30" s="123"/>
      <c r="B30" s="541"/>
      <c r="C30" s="91" t="s">
        <v>34</v>
      </c>
      <c r="D30" s="98"/>
      <c r="E30" s="347"/>
      <c r="F30" s="165"/>
      <c r="G30" s="165"/>
      <c r="H30" s="165"/>
      <c r="I30" s="165"/>
      <c r="J30" s="165"/>
      <c r="K30" s="165"/>
      <c r="L30" s="165"/>
      <c r="M30" s="165"/>
      <c r="N30" s="165"/>
      <c r="O30" s="165"/>
      <c r="P30" s="147">
        <f t="shared" si="0"/>
        <v>0</v>
      </c>
      <c r="Q30" s="296" t="s">
        <v>72</v>
      </c>
      <c r="R30" s="390" t="s">
        <v>72</v>
      </c>
      <c r="S30" s="233" t="s">
        <v>72</v>
      </c>
      <c r="T30" s="234" t="s">
        <v>72</v>
      </c>
      <c r="U30" s="234" t="s">
        <v>72</v>
      </c>
      <c r="V30" s="255" t="e">
        <f t="shared" si="1"/>
        <v>#DIV/0!</v>
      </c>
      <c r="W30" s="240" t="e">
        <f t="shared" si="2"/>
        <v>#DIV/0!</v>
      </c>
      <c r="X30" s="240" t="e">
        <f t="shared" si="3"/>
        <v>#DIV/0!</v>
      </c>
      <c r="Y30" s="245" t="e">
        <f t="shared" si="8"/>
        <v>#DIV/0!</v>
      </c>
      <c r="Z30" s="370">
        <v>0.2</v>
      </c>
      <c r="AA30" s="131"/>
      <c r="AB30" s="269" t="s">
        <v>72</v>
      </c>
      <c r="AC30" s="238" t="s">
        <v>72</v>
      </c>
      <c r="AD30" s="234" t="s">
        <v>72</v>
      </c>
      <c r="AE30" s="271" t="s">
        <v>72</v>
      </c>
      <c r="AF30" s="490"/>
      <c r="AG30" s="480"/>
      <c r="AH30" s="272" t="s">
        <v>72</v>
      </c>
      <c r="AI30" s="273" t="s">
        <v>72</v>
      </c>
      <c r="AJ30" s="274" t="s">
        <v>72</v>
      </c>
      <c r="AK30" s="275">
        <f t="shared" si="4"/>
        <v>0</v>
      </c>
      <c r="AL30" s="272" t="s">
        <v>72</v>
      </c>
      <c r="AM30" s="273" t="s">
        <v>72</v>
      </c>
      <c r="AN30" s="284" t="s">
        <v>72</v>
      </c>
      <c r="AO30" s="340"/>
      <c r="AP30" s="272" t="s">
        <v>72</v>
      </c>
      <c r="AQ30" s="272" t="s">
        <v>72</v>
      </c>
      <c r="AR30" s="273" t="s">
        <v>72</v>
      </c>
      <c r="AS30" s="280" t="s">
        <v>72</v>
      </c>
      <c r="AT30" s="300">
        <f t="shared" si="9"/>
        <v>0</v>
      </c>
      <c r="AU30" s="86">
        <f t="shared" si="5"/>
        <v>0</v>
      </c>
      <c r="AV30" s="85">
        <v>3460.2245862884165</v>
      </c>
      <c r="AW30" s="87" t="e">
        <f t="shared" si="6"/>
        <v>#DIV/0!</v>
      </c>
      <c r="AX30" s="98"/>
      <c r="AY30" s="188"/>
      <c r="AZ30" s="88"/>
      <c r="BA30" s="392" t="e">
        <f>BA29</f>
        <v>#DIV/0!</v>
      </c>
      <c r="BB30" s="414"/>
      <c r="BC30" s="403" t="str">
        <f t="shared" si="7"/>
        <v/>
      </c>
      <c r="BE30" s="89"/>
      <c r="BF30" s="426"/>
      <c r="BG30" s="107"/>
      <c r="BH30" s="90"/>
    </row>
    <row r="31" spans="1:60" x14ac:dyDescent="0.2">
      <c r="A31" s="122"/>
      <c r="B31" s="544"/>
      <c r="C31" s="65" t="s">
        <v>33</v>
      </c>
      <c r="D31" s="97"/>
      <c r="E31" s="348"/>
      <c r="F31" s="166"/>
      <c r="G31" s="166"/>
      <c r="H31" s="166"/>
      <c r="I31" s="166"/>
      <c r="J31" s="166"/>
      <c r="K31" s="166"/>
      <c r="L31" s="166"/>
      <c r="M31" s="166"/>
      <c r="N31" s="166"/>
      <c r="O31" s="166"/>
      <c r="P31" s="148">
        <f t="shared" si="0"/>
        <v>0</v>
      </c>
      <c r="Q31" s="295">
        <f>P31+P32</f>
        <v>0</v>
      </c>
      <c r="R31" s="439"/>
      <c r="S31" s="262"/>
      <c r="T31" s="231"/>
      <c r="U31" s="209">
        <f>Q31-R31-S31-T31</f>
        <v>0</v>
      </c>
      <c r="V31" s="256" t="e">
        <f t="shared" si="1"/>
        <v>#DIV/0!</v>
      </c>
      <c r="W31" s="241" t="e">
        <f t="shared" si="2"/>
        <v>#DIV/0!</v>
      </c>
      <c r="X31" s="241" t="e">
        <f t="shared" si="3"/>
        <v>#DIV/0!</v>
      </c>
      <c r="Y31" s="246" t="e">
        <f t="shared" si="8"/>
        <v>#DIV/0!</v>
      </c>
      <c r="Z31" s="371">
        <v>0.15</v>
      </c>
      <c r="AA31" s="132"/>
      <c r="AB31" s="267" t="e">
        <f>R31/(12*(D31-E31+D32-E32))*1000+((Z31)*0.9756*(F31+0.85*(G31+L31+M31))+(Z32)*0.9403*(F32+0.85*(G32+L32+M32)))/(12*(D31+D32))*1000</f>
        <v>#DIV/0!</v>
      </c>
      <c r="AC31" s="237" t="e">
        <f>AB31-AD31</f>
        <v>#DIV/0!</v>
      </c>
      <c r="AD31" s="268" t="e">
        <f>(H31+H32+I31+I32)/(12*(D31+D32))*1000</f>
        <v>#DIV/0!</v>
      </c>
      <c r="AE31" s="104" t="e">
        <f>(AA31+AA32)*AB31*0.012</f>
        <v>#DIV/0!</v>
      </c>
      <c r="AF31" s="489"/>
      <c r="AG31" s="479"/>
      <c r="AH31" s="239" t="e">
        <f>AF31+AF32+AG31-AE31</f>
        <v>#DIV/0!</v>
      </c>
      <c r="AI31" s="5" t="e">
        <f>AH31/(12*(AA31+AA32))*1000</f>
        <v>#DIV/0!</v>
      </c>
      <c r="AJ31" s="6" t="e">
        <f>AI31/AD31</f>
        <v>#DIV/0!</v>
      </c>
      <c r="AK31" s="524">
        <f t="shared" si="4"/>
        <v>0</v>
      </c>
      <c r="AL31" s="10" t="e">
        <f>AF31+AF32+AG31-(AK31+AK32)*AB31*0.012</f>
        <v>#DIV/0!</v>
      </c>
      <c r="AM31" s="5" t="e">
        <f>AL31/(12*(AK31+AK32))*1000</f>
        <v>#DIV/0!</v>
      </c>
      <c r="AN31" s="283" t="e">
        <f>AM31/AD31</f>
        <v>#DIV/0!</v>
      </c>
      <c r="AO31" s="287"/>
      <c r="AP31" s="286" t="e">
        <f>(AO31+AO32)/(12*(AK31+AK32))*1000</f>
        <v>#DIV/0!</v>
      </c>
      <c r="AQ31" s="5" t="e">
        <f>AD31+AM31+AP31</f>
        <v>#DIV/0!</v>
      </c>
      <c r="AR31" s="7" t="e">
        <f>(AM31+AP31)/AD31</f>
        <v>#DIV/0!</v>
      </c>
      <c r="AS31" s="279" t="e">
        <f>AQ31/AD31</f>
        <v>#DIV/0!</v>
      </c>
      <c r="AT31" s="299">
        <f t="shared" si="9"/>
        <v>0</v>
      </c>
      <c r="AU31" s="94">
        <f t="shared" si="5"/>
        <v>0</v>
      </c>
      <c r="AV31" s="93">
        <v>1444.8137040339361</v>
      </c>
      <c r="AW31" s="95" t="e">
        <f t="shared" si="6"/>
        <v>#DIV/0!</v>
      </c>
      <c r="AX31" s="97"/>
      <c r="AY31" s="456"/>
      <c r="AZ31" s="15" t="e">
        <f>(AT31+AT32-AX31-AX32)/((AY31+AY32)*12)</f>
        <v>#DIV/0!</v>
      </c>
      <c r="BA31" s="24" t="e">
        <f>IF(AZ31&lt;0,"!!!","")</f>
        <v>#DIV/0!</v>
      </c>
      <c r="BB31" s="502"/>
      <c r="BC31" s="507" t="str">
        <f t="shared" si="7"/>
        <v/>
      </c>
      <c r="BE31" s="43"/>
      <c r="BF31" s="427"/>
      <c r="BG31" s="106">
        <f>IF(AF31+AF32-AX31-AX32&lt;0,AF31+AF32-AX31-AX32,0)</f>
        <v>0</v>
      </c>
      <c r="BH31" s="41">
        <f>IF(AF31+AF32+AG31-AX31-AX32+BE31+BF31&lt;0,AF31+AF32+AG31-AX31-AX32+BE31+BF31,0)</f>
        <v>0</v>
      </c>
    </row>
    <row r="32" spans="1:60" ht="13.5" thickBot="1" x14ac:dyDescent="0.25">
      <c r="A32" s="123"/>
      <c r="B32" s="541"/>
      <c r="C32" s="91" t="s">
        <v>34</v>
      </c>
      <c r="D32" s="98"/>
      <c r="E32" s="347"/>
      <c r="F32" s="165"/>
      <c r="G32" s="165"/>
      <c r="H32" s="165"/>
      <c r="I32" s="165"/>
      <c r="J32" s="165"/>
      <c r="K32" s="165"/>
      <c r="L32" s="165"/>
      <c r="M32" s="165"/>
      <c r="N32" s="165"/>
      <c r="O32" s="165"/>
      <c r="P32" s="147">
        <f t="shared" si="0"/>
        <v>0</v>
      </c>
      <c r="Q32" s="296" t="s">
        <v>72</v>
      </c>
      <c r="R32" s="390" t="s">
        <v>72</v>
      </c>
      <c r="S32" s="233" t="s">
        <v>72</v>
      </c>
      <c r="T32" s="234" t="s">
        <v>72</v>
      </c>
      <c r="U32" s="234" t="s">
        <v>72</v>
      </c>
      <c r="V32" s="255" t="e">
        <f t="shared" si="1"/>
        <v>#DIV/0!</v>
      </c>
      <c r="W32" s="240" t="e">
        <f t="shared" si="2"/>
        <v>#DIV/0!</v>
      </c>
      <c r="X32" s="240" t="e">
        <f t="shared" si="3"/>
        <v>#DIV/0!</v>
      </c>
      <c r="Y32" s="245" t="e">
        <f t="shared" si="8"/>
        <v>#DIV/0!</v>
      </c>
      <c r="Z32" s="370">
        <v>0.2</v>
      </c>
      <c r="AA32" s="131"/>
      <c r="AB32" s="269" t="s">
        <v>72</v>
      </c>
      <c r="AC32" s="238" t="s">
        <v>72</v>
      </c>
      <c r="AD32" s="234" t="s">
        <v>72</v>
      </c>
      <c r="AE32" s="271" t="s">
        <v>72</v>
      </c>
      <c r="AF32" s="490"/>
      <c r="AG32" s="480"/>
      <c r="AH32" s="272" t="s">
        <v>72</v>
      </c>
      <c r="AI32" s="273" t="s">
        <v>72</v>
      </c>
      <c r="AJ32" s="274" t="s">
        <v>72</v>
      </c>
      <c r="AK32" s="275">
        <f t="shared" si="4"/>
        <v>0</v>
      </c>
      <c r="AL32" s="272" t="s">
        <v>72</v>
      </c>
      <c r="AM32" s="273" t="s">
        <v>72</v>
      </c>
      <c r="AN32" s="284" t="s">
        <v>72</v>
      </c>
      <c r="AO32" s="340"/>
      <c r="AP32" s="272" t="s">
        <v>72</v>
      </c>
      <c r="AQ32" s="272" t="s">
        <v>72</v>
      </c>
      <c r="AR32" s="273" t="s">
        <v>72</v>
      </c>
      <c r="AS32" s="280" t="s">
        <v>72</v>
      </c>
      <c r="AT32" s="300">
        <f t="shared" si="9"/>
        <v>0</v>
      </c>
      <c r="AU32" s="86">
        <f t="shared" si="5"/>
        <v>0</v>
      </c>
      <c r="AV32" s="85">
        <v>945.72625523666591</v>
      </c>
      <c r="AW32" s="87" t="e">
        <f t="shared" si="6"/>
        <v>#DIV/0!</v>
      </c>
      <c r="AX32" s="98"/>
      <c r="AY32" s="188"/>
      <c r="AZ32" s="88"/>
      <c r="BA32" s="392" t="e">
        <f>BA31</f>
        <v>#DIV/0!</v>
      </c>
      <c r="BB32" s="497"/>
      <c r="BC32" s="506" t="str">
        <f t="shared" si="7"/>
        <v/>
      </c>
      <c r="BE32" s="89"/>
      <c r="BF32" s="426"/>
      <c r="BG32" s="107"/>
      <c r="BH32" s="90"/>
    </row>
    <row r="33" spans="1:60" x14ac:dyDescent="0.2">
      <c r="A33" s="122"/>
      <c r="B33" s="544"/>
      <c r="C33" s="65" t="s">
        <v>33</v>
      </c>
      <c r="D33" s="97"/>
      <c r="E33" s="348"/>
      <c r="F33" s="166"/>
      <c r="G33" s="166"/>
      <c r="H33" s="166"/>
      <c r="I33" s="166"/>
      <c r="J33" s="166"/>
      <c r="K33" s="166"/>
      <c r="L33" s="166"/>
      <c r="M33" s="166"/>
      <c r="N33" s="166"/>
      <c r="O33" s="166"/>
      <c r="P33" s="148">
        <f t="shared" si="0"/>
        <v>0</v>
      </c>
      <c r="Q33" s="295">
        <f>P33+P34</f>
        <v>0</v>
      </c>
      <c r="R33" s="439"/>
      <c r="S33" s="262"/>
      <c r="T33" s="231"/>
      <c r="U33" s="209">
        <f>Q33-R33-S33-T33</f>
        <v>0</v>
      </c>
      <c r="V33" s="256" t="e">
        <f t="shared" si="1"/>
        <v>#DIV/0!</v>
      </c>
      <c r="W33" s="241" t="e">
        <f t="shared" si="2"/>
        <v>#DIV/0!</v>
      </c>
      <c r="X33" s="241" t="e">
        <f t="shared" si="3"/>
        <v>#DIV/0!</v>
      </c>
      <c r="Y33" s="246" t="e">
        <f t="shared" si="8"/>
        <v>#DIV/0!</v>
      </c>
      <c r="Z33" s="371">
        <v>0.15</v>
      </c>
      <c r="AA33" s="132"/>
      <c r="AB33" s="267" t="e">
        <f>R33/(12*(D33-E33+D34-E34))*1000+((Z33)*0.9756*(F33+0.85*(G33+L33+M33))+(Z34)*0.9403*(F34+0.85*(G34+L34+M34)))/(12*(D33+D34))*1000</f>
        <v>#DIV/0!</v>
      </c>
      <c r="AC33" s="237" t="e">
        <f>AB33-AD33</f>
        <v>#DIV/0!</v>
      </c>
      <c r="AD33" s="268" t="e">
        <f>(H33+H34+I33+I34)/(12*(D33+D34))*1000</f>
        <v>#DIV/0!</v>
      </c>
      <c r="AE33" s="104" t="e">
        <f>(AA33+AA34)*AB33*0.012</f>
        <v>#DIV/0!</v>
      </c>
      <c r="AF33" s="489"/>
      <c r="AG33" s="479"/>
      <c r="AH33" s="239" t="e">
        <f>AF33+AF34+AG33-AE33</f>
        <v>#DIV/0!</v>
      </c>
      <c r="AI33" s="5" t="e">
        <f>AH33/(12*(AA33+AA34))*1000</f>
        <v>#DIV/0!</v>
      </c>
      <c r="AJ33" s="6" t="e">
        <f>AI33/AD33</f>
        <v>#DIV/0!</v>
      </c>
      <c r="AK33" s="524">
        <f t="shared" si="4"/>
        <v>0</v>
      </c>
      <c r="AL33" s="10" t="e">
        <f>AF33+AF34+AG33-(AK33+AK34)*AB33*0.012</f>
        <v>#DIV/0!</v>
      </c>
      <c r="AM33" s="5" t="e">
        <f>AL33/(12*(AK33+AK34))*1000</f>
        <v>#DIV/0!</v>
      </c>
      <c r="AN33" s="283" t="e">
        <f>AM33/AD33</f>
        <v>#DIV/0!</v>
      </c>
      <c r="AO33" s="287"/>
      <c r="AP33" s="286" t="e">
        <f>(AO33+AO34)/(12*(AK33+AK34))*1000</f>
        <v>#DIV/0!</v>
      </c>
      <c r="AQ33" s="5" t="e">
        <f>AD33+AM33+AP33</f>
        <v>#DIV/0!</v>
      </c>
      <c r="AR33" s="7" t="e">
        <f>(AM33+AP33)/AD33</f>
        <v>#DIV/0!</v>
      </c>
      <c r="AS33" s="279" t="e">
        <f>AQ33/AD33</f>
        <v>#DIV/0!</v>
      </c>
      <c r="AT33" s="299">
        <f t="shared" si="9"/>
        <v>0</v>
      </c>
      <c r="AU33" s="94">
        <f t="shared" si="5"/>
        <v>0</v>
      </c>
      <c r="AV33" s="93">
        <v>4115.3463133078612</v>
      </c>
      <c r="AW33" s="95" t="e">
        <f t="shared" si="6"/>
        <v>#DIV/0!</v>
      </c>
      <c r="AX33" s="97"/>
      <c r="AY33" s="456"/>
      <c r="AZ33" s="15" t="e">
        <f>(AT33+AT34-AX33-AX34)/((AY33+AY34)*12)</f>
        <v>#DIV/0!</v>
      </c>
      <c r="BA33" s="24" t="e">
        <f>IF(AZ33&lt;0,"!!!","")</f>
        <v>#DIV/0!</v>
      </c>
      <c r="BB33" s="415"/>
      <c r="BC33" s="404" t="str">
        <f t="shared" si="7"/>
        <v/>
      </c>
      <c r="BE33" s="43"/>
      <c r="BF33" s="427"/>
      <c r="BG33" s="106">
        <f>IF(AF33+AF34-AX33-AX34&lt;0,AF33+AF34-AX33-AX34,0)</f>
        <v>0</v>
      </c>
      <c r="BH33" s="41">
        <f>IF(AF33+AF34+AG33-AX33-AX34+BE33+BF33&lt;0,AF33+AF34+AG33-AX33-AX34+BE33+BF33,0)</f>
        <v>0</v>
      </c>
    </row>
    <row r="34" spans="1:60" ht="13.5" thickBot="1" x14ac:dyDescent="0.25">
      <c r="A34" s="123"/>
      <c r="B34" s="541"/>
      <c r="C34" s="91" t="s">
        <v>34</v>
      </c>
      <c r="D34" s="98"/>
      <c r="E34" s="347"/>
      <c r="F34" s="165"/>
      <c r="G34" s="165"/>
      <c r="H34" s="165"/>
      <c r="I34" s="165"/>
      <c r="J34" s="165"/>
      <c r="K34" s="165"/>
      <c r="L34" s="165"/>
      <c r="M34" s="165"/>
      <c r="N34" s="165"/>
      <c r="O34" s="165"/>
      <c r="P34" s="147">
        <f t="shared" si="0"/>
        <v>0</v>
      </c>
      <c r="Q34" s="296" t="s">
        <v>72</v>
      </c>
      <c r="R34" s="390" t="s">
        <v>72</v>
      </c>
      <c r="S34" s="233" t="s">
        <v>72</v>
      </c>
      <c r="T34" s="234" t="s">
        <v>72</v>
      </c>
      <c r="U34" s="234" t="s">
        <v>72</v>
      </c>
      <c r="V34" s="255" t="e">
        <f t="shared" si="1"/>
        <v>#DIV/0!</v>
      </c>
      <c r="W34" s="240" t="e">
        <f t="shared" si="2"/>
        <v>#DIV/0!</v>
      </c>
      <c r="X34" s="240" t="e">
        <f t="shared" si="3"/>
        <v>#DIV/0!</v>
      </c>
      <c r="Y34" s="245" t="e">
        <f t="shared" si="8"/>
        <v>#DIV/0!</v>
      </c>
      <c r="Z34" s="370">
        <v>0.2</v>
      </c>
      <c r="AA34" s="131"/>
      <c r="AB34" s="269" t="s">
        <v>72</v>
      </c>
      <c r="AC34" s="238" t="s">
        <v>72</v>
      </c>
      <c r="AD34" s="234" t="s">
        <v>72</v>
      </c>
      <c r="AE34" s="271" t="s">
        <v>72</v>
      </c>
      <c r="AF34" s="490"/>
      <c r="AG34" s="480"/>
      <c r="AH34" s="272" t="s">
        <v>72</v>
      </c>
      <c r="AI34" s="273" t="s">
        <v>72</v>
      </c>
      <c r="AJ34" s="274" t="s">
        <v>72</v>
      </c>
      <c r="AK34" s="275">
        <f t="shared" si="4"/>
        <v>0</v>
      </c>
      <c r="AL34" s="272" t="s">
        <v>72</v>
      </c>
      <c r="AM34" s="273" t="s">
        <v>72</v>
      </c>
      <c r="AN34" s="284" t="s">
        <v>72</v>
      </c>
      <c r="AO34" s="340"/>
      <c r="AP34" s="272" t="s">
        <v>72</v>
      </c>
      <c r="AQ34" s="272" t="s">
        <v>72</v>
      </c>
      <c r="AR34" s="273" t="s">
        <v>72</v>
      </c>
      <c r="AS34" s="280" t="s">
        <v>72</v>
      </c>
      <c r="AT34" s="300">
        <f t="shared" si="9"/>
        <v>0</v>
      </c>
      <c r="AU34" s="86">
        <f t="shared" si="5"/>
        <v>0</v>
      </c>
      <c r="AV34" s="85">
        <v>5733.167095010811</v>
      </c>
      <c r="AW34" s="87" t="e">
        <f t="shared" si="6"/>
        <v>#DIV/0!</v>
      </c>
      <c r="AX34" s="98"/>
      <c r="AY34" s="188"/>
      <c r="AZ34" s="88"/>
      <c r="BA34" s="69" t="e">
        <f>BA33</f>
        <v>#DIV/0!</v>
      </c>
      <c r="BB34" s="414"/>
      <c r="BC34" s="403" t="str">
        <f t="shared" si="7"/>
        <v/>
      </c>
      <c r="BE34" s="89"/>
      <c r="BF34" s="426"/>
      <c r="BG34" s="107"/>
      <c r="BH34" s="90"/>
    </row>
    <row r="35" spans="1:60" x14ac:dyDescent="0.2">
      <c r="A35" s="122"/>
      <c r="B35" s="544"/>
      <c r="C35" s="65" t="s">
        <v>33</v>
      </c>
      <c r="D35" s="97"/>
      <c r="E35" s="348"/>
      <c r="F35" s="166"/>
      <c r="G35" s="166"/>
      <c r="H35" s="166"/>
      <c r="I35" s="166"/>
      <c r="J35" s="166"/>
      <c r="K35" s="166"/>
      <c r="L35" s="166"/>
      <c r="M35" s="166"/>
      <c r="N35" s="166"/>
      <c r="O35" s="166"/>
      <c r="P35" s="148">
        <f t="shared" si="0"/>
        <v>0</v>
      </c>
      <c r="Q35" s="295">
        <f>P35+P36</f>
        <v>0</v>
      </c>
      <c r="R35" s="453"/>
      <c r="S35" s="262"/>
      <c r="T35" s="231"/>
      <c r="U35" s="209">
        <f>Q35-R35-S35-T35</f>
        <v>0</v>
      </c>
      <c r="V35" s="256" t="e">
        <f t="shared" si="1"/>
        <v>#DIV/0!</v>
      </c>
      <c r="W35" s="241" t="e">
        <f t="shared" si="2"/>
        <v>#DIV/0!</v>
      </c>
      <c r="X35" s="241" t="e">
        <f t="shared" si="3"/>
        <v>#DIV/0!</v>
      </c>
      <c r="Y35" s="246" t="e">
        <f t="shared" si="8"/>
        <v>#DIV/0!</v>
      </c>
      <c r="Z35" s="371">
        <v>0.15</v>
      </c>
      <c r="AA35" s="132"/>
      <c r="AB35" s="267" t="e">
        <f>R35/(12*(D35-E35+D36-E36))*1000+((Z35)*0.9756*(F35+0.85*(G35+L35+M35))+(Z36)*0.9403*(F36+0.85*(G36+L36+M36)))/(12*(D35+D36))*1000</f>
        <v>#DIV/0!</v>
      </c>
      <c r="AC35" s="237" t="e">
        <f>AB35-AD35</f>
        <v>#DIV/0!</v>
      </c>
      <c r="AD35" s="268" t="e">
        <f>(H35+H36+I35+I36)/(12*(D35+D36))*1000</f>
        <v>#DIV/0!</v>
      </c>
      <c r="AE35" s="104" t="e">
        <f>(AA35+AA36)*AB35*0.012</f>
        <v>#DIV/0!</v>
      </c>
      <c r="AF35" s="489"/>
      <c r="AG35" s="479"/>
      <c r="AH35" s="239" t="e">
        <f>AF35+AF36+AG35-AE35</f>
        <v>#DIV/0!</v>
      </c>
      <c r="AI35" s="5" t="e">
        <f>AH35/(12*(AA35+AA36))*1000</f>
        <v>#DIV/0!</v>
      </c>
      <c r="AJ35" s="6" t="e">
        <f>AI35/AD35</f>
        <v>#DIV/0!</v>
      </c>
      <c r="AK35" s="524">
        <f t="shared" si="4"/>
        <v>0</v>
      </c>
      <c r="AL35" s="10" t="e">
        <f>AF35+AF36+AG35-(AK35+AK36)*AB35*0.012</f>
        <v>#DIV/0!</v>
      </c>
      <c r="AM35" s="5" t="e">
        <f>AL35/(12*(AK35+AK36))*1000</f>
        <v>#DIV/0!</v>
      </c>
      <c r="AN35" s="283" t="e">
        <f>AM35/AD35</f>
        <v>#DIV/0!</v>
      </c>
      <c r="AO35" s="287"/>
      <c r="AP35" s="286" t="e">
        <f>(AO35+AO36)/(12*(AK35+AK36))*1000</f>
        <v>#DIV/0!</v>
      </c>
      <c r="AQ35" s="5" t="e">
        <f>AD35+AM35+AP35</f>
        <v>#DIV/0!</v>
      </c>
      <c r="AR35" s="7" t="e">
        <f>(AM35+AP35)/AD35</f>
        <v>#DIV/0!</v>
      </c>
      <c r="AS35" s="279" t="e">
        <f>AQ35/AD35</f>
        <v>#DIV/0!</v>
      </c>
      <c r="AT35" s="299">
        <f t="shared" si="9"/>
        <v>0</v>
      </c>
      <c r="AU35" s="94">
        <f t="shared" si="5"/>
        <v>0</v>
      </c>
      <c r="AV35" s="93">
        <v>2981.2738304598997</v>
      </c>
      <c r="AW35" s="95" t="e">
        <f t="shared" si="6"/>
        <v>#DIV/0!</v>
      </c>
      <c r="AX35" s="97"/>
      <c r="AY35" s="456"/>
      <c r="AZ35" s="15" t="e">
        <f>(AT35+AT36-AX35-AX36)/((AY35+AY36)*12)</f>
        <v>#DIV/0!</v>
      </c>
      <c r="BA35" t="e">
        <f>IF(AZ35&lt;0,"!!!","")</f>
        <v>#DIV/0!</v>
      </c>
      <c r="BB35" s="415"/>
      <c r="BC35" s="404" t="str">
        <f t="shared" si="7"/>
        <v/>
      </c>
      <c r="BE35" s="43"/>
      <c r="BF35" s="427"/>
      <c r="BG35" s="106">
        <f>IF(AF35+AF36-AX35-AX36&lt;0,AF35+AF36-AX35-AX36,0)</f>
        <v>0</v>
      </c>
      <c r="BH35" s="41">
        <f>IF(AF35+AF36+AG35-AX35-AX36+BE35+BF35&lt;0,AF35+AF36+AG35-AX35-AX36+BE35+BF35,0)</f>
        <v>0</v>
      </c>
    </row>
    <row r="36" spans="1:60" ht="13.5" thickBot="1" x14ac:dyDescent="0.25">
      <c r="A36" s="123"/>
      <c r="B36" s="541"/>
      <c r="C36" s="91" t="s">
        <v>34</v>
      </c>
      <c r="D36" s="98"/>
      <c r="E36" s="347"/>
      <c r="F36" s="165"/>
      <c r="G36" s="165"/>
      <c r="H36" s="165"/>
      <c r="I36" s="165"/>
      <c r="J36" s="165"/>
      <c r="K36" s="165"/>
      <c r="L36" s="165"/>
      <c r="M36" s="165"/>
      <c r="N36" s="165"/>
      <c r="O36" s="165"/>
      <c r="P36" s="147">
        <f t="shared" si="0"/>
        <v>0</v>
      </c>
      <c r="Q36" s="296" t="s">
        <v>72</v>
      </c>
      <c r="R36" s="390" t="s">
        <v>72</v>
      </c>
      <c r="S36" s="233" t="s">
        <v>72</v>
      </c>
      <c r="T36" s="234" t="s">
        <v>72</v>
      </c>
      <c r="U36" s="234" t="s">
        <v>72</v>
      </c>
      <c r="V36" s="255" t="e">
        <f t="shared" si="1"/>
        <v>#DIV/0!</v>
      </c>
      <c r="W36" s="240" t="e">
        <f t="shared" si="2"/>
        <v>#DIV/0!</v>
      </c>
      <c r="X36" s="240" t="e">
        <f t="shared" si="3"/>
        <v>#DIV/0!</v>
      </c>
      <c r="Y36" s="245" t="e">
        <f t="shared" si="8"/>
        <v>#DIV/0!</v>
      </c>
      <c r="Z36" s="370">
        <v>0.2</v>
      </c>
      <c r="AA36" s="131"/>
      <c r="AB36" s="269" t="s">
        <v>72</v>
      </c>
      <c r="AC36" s="238" t="s">
        <v>72</v>
      </c>
      <c r="AD36" s="234" t="s">
        <v>72</v>
      </c>
      <c r="AE36" s="271" t="s">
        <v>72</v>
      </c>
      <c r="AF36" s="490"/>
      <c r="AG36" s="480"/>
      <c r="AH36" s="272" t="s">
        <v>72</v>
      </c>
      <c r="AI36" s="273" t="s">
        <v>72</v>
      </c>
      <c r="AJ36" s="274" t="s">
        <v>72</v>
      </c>
      <c r="AK36" s="275">
        <f t="shared" si="4"/>
        <v>0</v>
      </c>
      <c r="AL36" s="272" t="s">
        <v>72</v>
      </c>
      <c r="AM36" s="273" t="s">
        <v>72</v>
      </c>
      <c r="AN36" s="284" t="s">
        <v>72</v>
      </c>
      <c r="AO36" s="340"/>
      <c r="AP36" s="272" t="s">
        <v>72</v>
      </c>
      <c r="AQ36" s="272" t="s">
        <v>72</v>
      </c>
      <c r="AR36" s="273" t="s">
        <v>72</v>
      </c>
      <c r="AS36" s="280" t="s">
        <v>72</v>
      </c>
      <c r="AT36" s="300">
        <f t="shared" si="9"/>
        <v>0</v>
      </c>
      <c r="AU36" s="86">
        <f t="shared" si="5"/>
        <v>0</v>
      </c>
      <c r="AV36" s="85">
        <v>1630.9716599190285</v>
      </c>
      <c r="AW36" s="87" t="e">
        <f t="shared" si="6"/>
        <v>#DIV/0!</v>
      </c>
      <c r="AX36" s="98"/>
      <c r="AY36" s="188"/>
      <c r="AZ36" s="88"/>
      <c r="BA36" s="69" t="e">
        <f>BA35</f>
        <v>#DIV/0!</v>
      </c>
      <c r="BB36" s="414"/>
      <c r="BC36" s="403" t="str">
        <f t="shared" si="7"/>
        <v/>
      </c>
      <c r="BE36" s="89"/>
      <c r="BF36" s="426"/>
      <c r="BG36" s="107"/>
      <c r="BH36" s="90"/>
    </row>
    <row r="37" spans="1:60" x14ac:dyDescent="0.2">
      <c r="A37" s="122"/>
      <c r="B37" s="544"/>
      <c r="C37" s="65" t="s">
        <v>33</v>
      </c>
      <c r="D37" s="97"/>
      <c r="E37" s="348"/>
      <c r="F37" s="166"/>
      <c r="G37" s="166"/>
      <c r="H37" s="166"/>
      <c r="I37" s="166"/>
      <c r="J37" s="166"/>
      <c r="K37" s="166"/>
      <c r="L37" s="166"/>
      <c r="M37" s="166"/>
      <c r="N37" s="166"/>
      <c r="O37" s="166"/>
      <c r="P37" s="148">
        <f t="shared" ref="P37:P66" si="10">SUM(F37:O37)</f>
        <v>0</v>
      </c>
      <c r="Q37" s="295">
        <f>P37+P38</f>
        <v>0</v>
      </c>
      <c r="R37" s="439"/>
      <c r="S37" s="262"/>
      <c r="T37" s="231"/>
      <c r="U37" s="209">
        <f>Q37-R37-S37-T37</f>
        <v>0</v>
      </c>
      <c r="V37" s="256" t="e">
        <f t="shared" ref="V37:V68" si="11">P37/(12*D37)*1000</f>
        <v>#DIV/0!</v>
      </c>
      <c r="W37" s="241" t="e">
        <f t="shared" si="2"/>
        <v>#DIV/0!</v>
      </c>
      <c r="X37" s="241" t="e">
        <f t="shared" si="3"/>
        <v>#DIV/0!</v>
      </c>
      <c r="Y37" s="246" t="e">
        <f t="shared" si="8"/>
        <v>#DIV/0!</v>
      </c>
      <c r="Z37" s="371">
        <v>0.15</v>
      </c>
      <c r="AA37" s="132"/>
      <c r="AB37" s="267" t="e">
        <f>R37/(12*(D37-E37+D38-E38))*1000+((Z37)*0.9756*(F37+0.85*(G37+L37+M37))+(Z38)*0.9403*(F38+0.85*(G38+L38+M38)))/(12*(D37+D38))*1000</f>
        <v>#DIV/0!</v>
      </c>
      <c r="AC37" s="237" t="e">
        <f>AB37-AD37</f>
        <v>#DIV/0!</v>
      </c>
      <c r="AD37" s="268" t="e">
        <f>(H37+H38+I37+I38)/(12*(D37+D38))*1000</f>
        <v>#DIV/0!</v>
      </c>
      <c r="AE37" s="104" t="e">
        <f>(AA37+AA38)*AB37*0.012</f>
        <v>#DIV/0!</v>
      </c>
      <c r="AF37" s="489"/>
      <c r="AG37" s="479"/>
      <c r="AH37" s="239" t="e">
        <f>AF37+AF38+AG37-AE37</f>
        <v>#DIV/0!</v>
      </c>
      <c r="AI37" s="5" t="e">
        <f>AH37/(12*(AA37+AA38))*1000</f>
        <v>#DIV/0!</v>
      </c>
      <c r="AJ37" s="6" t="e">
        <f>AI37/AD37</f>
        <v>#DIV/0!</v>
      </c>
      <c r="AK37" s="524">
        <f t="shared" si="4"/>
        <v>0</v>
      </c>
      <c r="AL37" s="10" t="e">
        <f>AF37+AF38+AG37-(AK37+AK38)*AB37*0.012</f>
        <v>#DIV/0!</v>
      </c>
      <c r="AM37" s="5" t="e">
        <f>AL37/(12*(AK37+AK38))*1000</f>
        <v>#DIV/0!</v>
      </c>
      <c r="AN37" s="283" t="e">
        <f>AM37/AD37</f>
        <v>#DIV/0!</v>
      </c>
      <c r="AO37" s="287"/>
      <c r="AP37" s="286" t="e">
        <f>(AO37+AO38)/(12*(AK37+AK38))*1000</f>
        <v>#DIV/0!</v>
      </c>
      <c r="AQ37" s="5" t="e">
        <f>AD37+AM37+AP37</f>
        <v>#DIV/0!</v>
      </c>
      <c r="AR37" s="7" t="e">
        <f>(AM37+AP37)/AD37</f>
        <v>#DIV/0!</v>
      </c>
      <c r="AS37" s="279" t="e">
        <f>AQ37/AD37</f>
        <v>#DIV/0!</v>
      </c>
      <c r="AT37" s="299">
        <f t="shared" si="9"/>
        <v>0</v>
      </c>
      <c r="AU37" s="94">
        <f t="shared" ref="AU37:AU68" si="12">H37+I37</f>
        <v>0</v>
      </c>
      <c r="AV37" s="93">
        <v>2319.1158483312947</v>
      </c>
      <c r="AW37" s="95" t="e">
        <f t="shared" si="6"/>
        <v>#DIV/0!</v>
      </c>
      <c r="AX37" s="97"/>
      <c r="AY37" s="456"/>
      <c r="AZ37" s="15" t="e">
        <f>(AT37+AT38-AX37-AX38)/((AY37+AY38)*12)</f>
        <v>#DIV/0!</v>
      </c>
      <c r="BA37" t="e">
        <f>IF(AZ37&lt;0,"!!!","")</f>
        <v>#DIV/0!</v>
      </c>
      <c r="BB37" s="415"/>
      <c r="BC37" s="404" t="str">
        <f t="shared" ref="BC37:BC70" si="13">IF(BB37&gt;0,BB37-AX37,"")</f>
        <v/>
      </c>
      <c r="BE37" s="43"/>
      <c r="BF37" s="427"/>
      <c r="BG37" s="106">
        <f>IF(AF37+AF38-AX37-AX38&lt;0,AF37+AF38-AX37-AX38,0)</f>
        <v>0</v>
      </c>
      <c r="BH37" s="41">
        <f>IF(AF37+AF38+AG37-AX37-AX38+BE37+BF37&lt;0,AF37+AF38+AG37-AX37-AX38+BE37+BF37,0)</f>
        <v>0</v>
      </c>
    </row>
    <row r="38" spans="1:60" ht="13.5" thickBot="1" x14ac:dyDescent="0.25">
      <c r="A38" s="123"/>
      <c r="B38" s="541"/>
      <c r="C38" s="91" t="s">
        <v>34</v>
      </c>
      <c r="D38" s="98"/>
      <c r="E38" s="347"/>
      <c r="F38" s="165"/>
      <c r="G38" s="165"/>
      <c r="H38" s="165"/>
      <c r="I38" s="165"/>
      <c r="J38" s="165"/>
      <c r="K38" s="165"/>
      <c r="L38" s="165"/>
      <c r="M38" s="165"/>
      <c r="N38" s="165"/>
      <c r="O38" s="165"/>
      <c r="P38" s="147">
        <f t="shared" si="10"/>
        <v>0</v>
      </c>
      <c r="Q38" s="296" t="s">
        <v>72</v>
      </c>
      <c r="R38" s="390" t="s">
        <v>72</v>
      </c>
      <c r="S38" s="233" t="s">
        <v>72</v>
      </c>
      <c r="T38" s="234" t="s">
        <v>72</v>
      </c>
      <c r="U38" s="234" t="s">
        <v>72</v>
      </c>
      <c r="V38" s="255" t="e">
        <f t="shared" si="11"/>
        <v>#DIV/0!</v>
      </c>
      <c r="W38" s="240" t="e">
        <f t="shared" si="2"/>
        <v>#DIV/0!</v>
      </c>
      <c r="X38" s="240" t="e">
        <f t="shared" si="3"/>
        <v>#DIV/0!</v>
      </c>
      <c r="Y38" s="245" t="e">
        <f t="shared" si="8"/>
        <v>#DIV/0!</v>
      </c>
      <c r="Z38" s="370">
        <v>0.2</v>
      </c>
      <c r="AA38" s="131"/>
      <c r="AB38" s="269" t="s">
        <v>72</v>
      </c>
      <c r="AC38" s="238" t="s">
        <v>72</v>
      </c>
      <c r="AD38" s="234" t="s">
        <v>72</v>
      </c>
      <c r="AE38" s="271" t="s">
        <v>72</v>
      </c>
      <c r="AF38" s="490"/>
      <c r="AG38" s="480"/>
      <c r="AH38" s="272" t="s">
        <v>72</v>
      </c>
      <c r="AI38" s="273" t="s">
        <v>72</v>
      </c>
      <c r="AJ38" s="274" t="s">
        <v>72</v>
      </c>
      <c r="AK38" s="275">
        <f t="shared" si="4"/>
        <v>0</v>
      </c>
      <c r="AL38" s="272" t="s">
        <v>72</v>
      </c>
      <c r="AM38" s="273" t="s">
        <v>72</v>
      </c>
      <c r="AN38" s="284" t="s">
        <v>72</v>
      </c>
      <c r="AO38" s="340"/>
      <c r="AP38" s="272" t="s">
        <v>72</v>
      </c>
      <c r="AQ38" s="272" t="s">
        <v>72</v>
      </c>
      <c r="AR38" s="273" t="s">
        <v>72</v>
      </c>
      <c r="AS38" s="280" t="s">
        <v>72</v>
      </c>
      <c r="AT38" s="300">
        <f t="shared" si="9"/>
        <v>0</v>
      </c>
      <c r="AU38" s="86">
        <f t="shared" si="12"/>
        <v>0</v>
      </c>
      <c r="AV38" s="85">
        <v>2348.2088646023067</v>
      </c>
      <c r="AW38" s="87" t="e">
        <f t="shared" si="6"/>
        <v>#DIV/0!</v>
      </c>
      <c r="AX38" s="98"/>
      <c r="AY38" s="188"/>
      <c r="AZ38" s="88"/>
      <c r="BA38" s="69" t="e">
        <f>BA37</f>
        <v>#DIV/0!</v>
      </c>
      <c r="BB38" s="414"/>
      <c r="BC38" s="403" t="str">
        <f t="shared" si="13"/>
        <v/>
      </c>
      <c r="BE38" s="89"/>
      <c r="BF38" s="426"/>
      <c r="BG38" s="107"/>
      <c r="BH38" s="90"/>
    </row>
    <row r="39" spans="1:60" x14ac:dyDescent="0.2">
      <c r="A39" s="122"/>
      <c r="B39" s="544"/>
      <c r="C39" s="65" t="s">
        <v>33</v>
      </c>
      <c r="D39" s="97"/>
      <c r="E39" s="348"/>
      <c r="F39" s="166"/>
      <c r="G39" s="166"/>
      <c r="H39" s="166"/>
      <c r="I39" s="166"/>
      <c r="J39" s="166"/>
      <c r="K39" s="166"/>
      <c r="L39" s="166"/>
      <c r="M39" s="166"/>
      <c r="N39" s="166"/>
      <c r="O39" s="166"/>
      <c r="P39" s="148">
        <f t="shared" si="10"/>
        <v>0</v>
      </c>
      <c r="Q39" s="295">
        <f>P39+P40</f>
        <v>0</v>
      </c>
      <c r="R39" s="439"/>
      <c r="S39" s="262"/>
      <c r="T39" s="231"/>
      <c r="U39" s="209">
        <f>Q39-R39-S39-T39</f>
        <v>0</v>
      </c>
      <c r="V39" s="256" t="e">
        <f t="shared" si="11"/>
        <v>#DIV/0!</v>
      </c>
      <c r="W39" s="241" t="e">
        <f t="shared" si="2"/>
        <v>#DIV/0!</v>
      </c>
      <c r="X39" s="241" t="e">
        <f t="shared" si="3"/>
        <v>#DIV/0!</v>
      </c>
      <c r="Y39" s="246" t="e">
        <f t="shared" si="8"/>
        <v>#DIV/0!</v>
      </c>
      <c r="Z39" s="371">
        <v>0.15</v>
      </c>
      <c r="AA39" s="132"/>
      <c r="AB39" s="267" t="e">
        <f>R39/(12*(D39-E39+D40-E40))*1000+((Z39)*0.9756*(F39+0.85*(G39+L39+M39))+(Z40)*0.9403*(F40+0.85*(G40+L40+M40)))/(12*(D39+D40))*1000</f>
        <v>#DIV/0!</v>
      </c>
      <c r="AC39" s="237" t="e">
        <f>AB39-AD39</f>
        <v>#DIV/0!</v>
      </c>
      <c r="AD39" s="268" t="e">
        <f>(H39+H40+I39+I40)/(12*(D39+D40))*1000</f>
        <v>#DIV/0!</v>
      </c>
      <c r="AE39" s="104" t="e">
        <f>(AA39+AA40)*AB39*0.012</f>
        <v>#DIV/0!</v>
      </c>
      <c r="AF39" s="489"/>
      <c r="AG39" s="479"/>
      <c r="AH39" s="239" t="e">
        <f>AF39+AF40+AG39-AE39</f>
        <v>#DIV/0!</v>
      </c>
      <c r="AI39" s="5" t="e">
        <f>AH39/(12*(AA39+AA40))*1000</f>
        <v>#DIV/0!</v>
      </c>
      <c r="AJ39" s="6" t="e">
        <f>AI39/AD39</f>
        <v>#DIV/0!</v>
      </c>
      <c r="AK39" s="524">
        <f t="shared" si="4"/>
        <v>0</v>
      </c>
      <c r="AL39" s="10" t="e">
        <f>AF39+AF40+AG39-(AK39+AK40)*AB39*0.012</f>
        <v>#DIV/0!</v>
      </c>
      <c r="AM39" s="5" t="e">
        <f>AL39/(12*(AK39+AK40))*1000</f>
        <v>#DIV/0!</v>
      </c>
      <c r="AN39" s="283" t="e">
        <f>AM39/AD39</f>
        <v>#DIV/0!</v>
      </c>
      <c r="AO39" s="287"/>
      <c r="AP39" s="286" t="e">
        <f>(AO39+AO40)/(12*(AK39+AK40))*1000</f>
        <v>#DIV/0!</v>
      </c>
      <c r="AQ39" s="5" t="e">
        <f>AD39+AM39+AP39</f>
        <v>#DIV/0!</v>
      </c>
      <c r="AR39" s="7" t="e">
        <f>(AM39+AP39)/AD39</f>
        <v>#DIV/0!</v>
      </c>
      <c r="AS39" s="279" t="e">
        <f>AQ39/AD39</f>
        <v>#DIV/0!</v>
      </c>
      <c r="AT39" s="299">
        <f t="shared" si="9"/>
        <v>0</v>
      </c>
      <c r="AU39" s="94">
        <f t="shared" si="12"/>
        <v>0</v>
      </c>
      <c r="AV39" s="93">
        <v>1573.8634119366434</v>
      </c>
      <c r="AW39" s="95" t="e">
        <f t="shared" si="6"/>
        <v>#DIV/0!</v>
      </c>
      <c r="AX39" s="97"/>
      <c r="AY39" s="456"/>
      <c r="AZ39" s="15" t="e">
        <f>(AT39+AT40-AX39-AX40)/((AY39+AY40)*12)</f>
        <v>#DIV/0!</v>
      </c>
      <c r="BA39" s="338" t="e">
        <f>IF(AZ39&lt;0,"!!!","")</f>
        <v>#DIV/0!</v>
      </c>
      <c r="BB39" s="415"/>
      <c r="BC39" s="404" t="str">
        <f t="shared" si="13"/>
        <v/>
      </c>
      <c r="BE39" s="43"/>
      <c r="BF39" s="427"/>
      <c r="BG39" s="106">
        <f>IF(AF39+AF40-AX39-AX40&lt;0,AF39+AF40-AX39-AX40,0)</f>
        <v>0</v>
      </c>
      <c r="BH39" s="41">
        <f>IF(AF39+AF40+AG39-AX39-AX40+BE39+BF39&lt;0,AF39+AF40+AG39-AX39-AX40+BE39+BF39,0)</f>
        <v>0</v>
      </c>
    </row>
    <row r="40" spans="1:60" ht="19.5" customHeight="1" thickBot="1" x14ac:dyDescent="0.25">
      <c r="A40" s="123"/>
      <c r="B40" s="541"/>
      <c r="C40" s="91" t="s">
        <v>34</v>
      </c>
      <c r="D40" s="98"/>
      <c r="E40" s="347"/>
      <c r="F40" s="165"/>
      <c r="G40" s="165"/>
      <c r="H40" s="165"/>
      <c r="I40" s="165"/>
      <c r="J40" s="165"/>
      <c r="K40" s="165"/>
      <c r="L40" s="165"/>
      <c r="M40" s="165"/>
      <c r="N40" s="165"/>
      <c r="O40" s="165"/>
      <c r="P40" s="147">
        <f t="shared" si="10"/>
        <v>0</v>
      </c>
      <c r="Q40" s="296" t="s">
        <v>72</v>
      </c>
      <c r="R40" s="390" t="s">
        <v>72</v>
      </c>
      <c r="S40" s="233" t="s">
        <v>72</v>
      </c>
      <c r="T40" s="234" t="s">
        <v>72</v>
      </c>
      <c r="U40" s="234" t="s">
        <v>72</v>
      </c>
      <c r="V40" s="255" t="e">
        <f t="shared" si="11"/>
        <v>#DIV/0!</v>
      </c>
      <c r="W40" s="240"/>
      <c r="X40" s="240"/>
      <c r="Y40" s="245"/>
      <c r="Z40" s="370">
        <v>0.2</v>
      </c>
      <c r="AA40" s="386"/>
      <c r="AB40" s="269" t="s">
        <v>72</v>
      </c>
      <c r="AC40" s="238" t="s">
        <v>72</v>
      </c>
      <c r="AD40" s="234" t="s">
        <v>72</v>
      </c>
      <c r="AE40" s="271" t="s">
        <v>72</v>
      </c>
      <c r="AF40" s="490"/>
      <c r="AG40" s="480"/>
      <c r="AH40" s="272" t="s">
        <v>72</v>
      </c>
      <c r="AI40" s="273" t="s">
        <v>72</v>
      </c>
      <c r="AJ40" s="274" t="s">
        <v>72</v>
      </c>
      <c r="AK40" s="275">
        <f t="shared" si="4"/>
        <v>0</v>
      </c>
      <c r="AL40" s="272" t="s">
        <v>72</v>
      </c>
      <c r="AM40" s="273" t="s">
        <v>72</v>
      </c>
      <c r="AN40" s="284" t="s">
        <v>72</v>
      </c>
      <c r="AO40" s="340"/>
      <c r="AP40" s="272" t="s">
        <v>72</v>
      </c>
      <c r="AQ40" s="272" t="s">
        <v>72</v>
      </c>
      <c r="AR40" s="273" t="s">
        <v>72</v>
      </c>
      <c r="AS40" s="280" t="s">
        <v>72</v>
      </c>
      <c r="AT40" s="300">
        <f t="shared" si="9"/>
        <v>0</v>
      </c>
      <c r="AU40" s="193">
        <f t="shared" si="12"/>
        <v>0</v>
      </c>
      <c r="AV40" s="192"/>
      <c r="AW40" s="194"/>
      <c r="AX40" s="98"/>
      <c r="AY40" s="188"/>
      <c r="AZ40" s="88"/>
      <c r="BA40" s="339" t="e">
        <f>BA39</f>
        <v>#DIV/0!</v>
      </c>
      <c r="BB40" s="414"/>
      <c r="BC40" s="403" t="str">
        <f t="shared" si="13"/>
        <v/>
      </c>
      <c r="BE40" s="89"/>
      <c r="BF40" s="426"/>
      <c r="BG40" s="107"/>
      <c r="BH40" s="90"/>
    </row>
    <row r="41" spans="1:60" x14ac:dyDescent="0.2">
      <c r="A41" s="122"/>
      <c r="B41" s="544"/>
      <c r="C41" s="65" t="s">
        <v>33</v>
      </c>
      <c r="D41" s="97"/>
      <c r="E41" s="348"/>
      <c r="F41" s="166"/>
      <c r="G41" s="166"/>
      <c r="H41" s="166"/>
      <c r="I41" s="166"/>
      <c r="J41" s="166"/>
      <c r="K41" s="166"/>
      <c r="L41" s="166"/>
      <c r="M41" s="166"/>
      <c r="N41" s="166"/>
      <c r="O41" s="166"/>
      <c r="P41" s="148">
        <f t="shared" si="10"/>
        <v>0</v>
      </c>
      <c r="Q41" s="295">
        <f>P41+P42</f>
        <v>0</v>
      </c>
      <c r="R41" s="439"/>
      <c r="S41" s="262"/>
      <c r="T41" s="231"/>
      <c r="U41" s="209">
        <f>Q41-R41-S41-T41</f>
        <v>0</v>
      </c>
      <c r="V41" s="256" t="e">
        <f t="shared" si="11"/>
        <v>#DIV/0!</v>
      </c>
      <c r="W41" s="241" t="e">
        <f t="shared" ref="W41:W48" si="14">H41/(12*D41)*1000</f>
        <v>#DIV/0!</v>
      </c>
      <c r="X41" s="241" t="e">
        <f t="shared" ref="X41:X48" si="15">I41/(12*D41)*1000</f>
        <v>#DIV/0!</v>
      </c>
      <c r="Y41" s="246" t="e">
        <f t="shared" si="8"/>
        <v>#DIV/0!</v>
      </c>
      <c r="Z41" s="371">
        <v>0.15</v>
      </c>
      <c r="AA41" s="132"/>
      <c r="AB41" s="267" t="e">
        <f>R41/(12*(D41-E41+D42-E42))*1000+((Z41)*0.9756*(F41+0.85*(G41+L41+M41))+(Z42)*0.9403*(F42+0.85*(G42+L42+M42)))/(12*(D41+D42))*1000</f>
        <v>#DIV/0!</v>
      </c>
      <c r="AC41" s="237" t="e">
        <f>AB41-AD41</f>
        <v>#DIV/0!</v>
      </c>
      <c r="AD41" s="268" t="e">
        <f>(H41+H42+I41+I42)/(12*(D41+D42))*1000</f>
        <v>#DIV/0!</v>
      </c>
      <c r="AE41" s="104" t="e">
        <f>(AA41+AA42)*AB41*0.012</f>
        <v>#DIV/0!</v>
      </c>
      <c r="AF41" s="489"/>
      <c r="AG41" s="479"/>
      <c r="AH41" s="239" t="e">
        <f>AF41+AF42+AG41-AE41</f>
        <v>#DIV/0!</v>
      </c>
      <c r="AI41" s="5" t="e">
        <f>AH41/(12*(AA41+AA42))*1000</f>
        <v>#DIV/0!</v>
      </c>
      <c r="AJ41" s="6" t="e">
        <f>AI41/AD41</f>
        <v>#DIV/0!</v>
      </c>
      <c r="AK41" s="524">
        <f t="shared" si="4"/>
        <v>0</v>
      </c>
      <c r="AL41" s="10" t="e">
        <f>AF41+AF42+AG41-(AK41+AK42)*AB41*0.012</f>
        <v>#DIV/0!</v>
      </c>
      <c r="AM41" s="5" t="e">
        <f>AL41/(12*(AK41+AK42))*1000</f>
        <v>#DIV/0!</v>
      </c>
      <c r="AN41" s="283" t="e">
        <f>AM41/AD41</f>
        <v>#DIV/0!</v>
      </c>
      <c r="AO41" s="287"/>
      <c r="AP41" s="286" t="e">
        <f>(AO41+AO42)/(12*(AK41+AK42))*1000</f>
        <v>#DIV/0!</v>
      </c>
      <c r="AQ41" s="5" t="e">
        <f>AD41+AM41+AP41</f>
        <v>#DIV/0!</v>
      </c>
      <c r="AR41" s="7" t="e">
        <f>(AM41+AP41)/AD41</f>
        <v>#DIV/0!</v>
      </c>
      <c r="AS41" s="279" t="e">
        <f>AQ41/AD41</f>
        <v>#DIV/0!</v>
      </c>
      <c r="AT41" s="299">
        <f t="shared" si="9"/>
        <v>0</v>
      </c>
      <c r="AU41" s="94">
        <f t="shared" si="12"/>
        <v>0</v>
      </c>
      <c r="AV41" s="93">
        <v>2861.0902959910081</v>
      </c>
      <c r="AW41" s="95" t="e">
        <f t="shared" si="6"/>
        <v>#DIV/0!</v>
      </c>
      <c r="AX41" s="97"/>
      <c r="AY41" s="456"/>
      <c r="AZ41" s="15" t="e">
        <f>(AT41+AT42-AX41-AX42)/((AY41+AY42)*12)</f>
        <v>#DIV/0!</v>
      </c>
      <c r="BA41" t="e">
        <f>IF(AZ41&lt;0,"!!!","")</f>
        <v>#DIV/0!</v>
      </c>
      <c r="BB41" s="415"/>
      <c r="BC41" s="404" t="str">
        <f t="shared" si="13"/>
        <v/>
      </c>
      <c r="BE41" s="43"/>
      <c r="BF41" s="427"/>
      <c r="BG41" s="106">
        <f>IF(AF41+AF42-AX41-AX42&lt;0,AF41+AF42-AX41-AX42,0)</f>
        <v>0</v>
      </c>
      <c r="BH41" s="41">
        <f>IF(AF41+AF42+AG41-AX41-AX42+BE41+BF41&lt;0,AF41+AF42+AG41-AX41-AX42+BE41+BF41,0)</f>
        <v>0</v>
      </c>
    </row>
    <row r="42" spans="1:60" ht="13.5" thickBot="1" x14ac:dyDescent="0.25">
      <c r="A42" s="123"/>
      <c r="B42" s="541"/>
      <c r="C42" s="91" t="s">
        <v>34</v>
      </c>
      <c r="D42" s="98"/>
      <c r="E42" s="347"/>
      <c r="F42" s="165"/>
      <c r="G42" s="165"/>
      <c r="H42" s="165"/>
      <c r="I42" s="165"/>
      <c r="J42" s="165"/>
      <c r="K42" s="165"/>
      <c r="L42" s="165"/>
      <c r="M42" s="165"/>
      <c r="N42" s="165"/>
      <c r="O42" s="165"/>
      <c r="P42" s="147">
        <f t="shared" si="10"/>
        <v>0</v>
      </c>
      <c r="Q42" s="296" t="s">
        <v>72</v>
      </c>
      <c r="R42" s="390" t="s">
        <v>72</v>
      </c>
      <c r="S42" s="233" t="s">
        <v>72</v>
      </c>
      <c r="T42" s="234" t="s">
        <v>72</v>
      </c>
      <c r="U42" s="234" t="s">
        <v>72</v>
      </c>
      <c r="V42" s="255" t="e">
        <f t="shared" si="11"/>
        <v>#DIV/0!</v>
      </c>
      <c r="W42" s="240" t="e">
        <f t="shared" si="14"/>
        <v>#DIV/0!</v>
      </c>
      <c r="X42" s="240" t="e">
        <f t="shared" si="15"/>
        <v>#DIV/0!</v>
      </c>
      <c r="Y42" s="245" t="e">
        <f t="shared" si="8"/>
        <v>#DIV/0!</v>
      </c>
      <c r="Z42" s="370">
        <v>0.2</v>
      </c>
      <c r="AA42" s="131"/>
      <c r="AB42" s="269" t="s">
        <v>72</v>
      </c>
      <c r="AC42" s="238" t="s">
        <v>72</v>
      </c>
      <c r="AD42" s="234" t="s">
        <v>72</v>
      </c>
      <c r="AE42" s="271" t="s">
        <v>72</v>
      </c>
      <c r="AF42" s="490"/>
      <c r="AG42" s="480"/>
      <c r="AH42" s="272" t="s">
        <v>72</v>
      </c>
      <c r="AI42" s="273" t="s">
        <v>72</v>
      </c>
      <c r="AJ42" s="274" t="s">
        <v>72</v>
      </c>
      <c r="AK42" s="275">
        <f t="shared" si="4"/>
        <v>0</v>
      </c>
      <c r="AL42" s="272" t="s">
        <v>72</v>
      </c>
      <c r="AM42" s="273" t="s">
        <v>72</v>
      </c>
      <c r="AN42" s="284" t="s">
        <v>72</v>
      </c>
      <c r="AO42" s="340"/>
      <c r="AP42" s="272" t="s">
        <v>72</v>
      </c>
      <c r="AQ42" s="272" t="s">
        <v>72</v>
      </c>
      <c r="AR42" s="273" t="s">
        <v>72</v>
      </c>
      <c r="AS42" s="280" t="s">
        <v>72</v>
      </c>
      <c r="AT42" s="300">
        <f t="shared" si="9"/>
        <v>0</v>
      </c>
      <c r="AU42" s="86">
        <f t="shared" si="12"/>
        <v>0</v>
      </c>
      <c r="AV42" s="85">
        <v>2433.1700489853042</v>
      </c>
      <c r="AW42" s="87" t="e">
        <f t="shared" si="6"/>
        <v>#DIV/0!</v>
      </c>
      <c r="AX42" s="98"/>
      <c r="AY42" s="188"/>
      <c r="AZ42" s="88"/>
      <c r="BA42" s="69" t="e">
        <f>BA41</f>
        <v>#DIV/0!</v>
      </c>
      <c r="BB42" s="414"/>
      <c r="BC42" s="403" t="str">
        <f t="shared" si="13"/>
        <v/>
      </c>
      <c r="BE42" s="89"/>
      <c r="BF42" s="426"/>
      <c r="BG42" s="107"/>
      <c r="BH42" s="90"/>
    </row>
    <row r="43" spans="1:60" x14ac:dyDescent="0.2">
      <c r="A43" s="122"/>
      <c r="B43" s="544"/>
      <c r="C43" s="65" t="s">
        <v>33</v>
      </c>
      <c r="D43" s="97"/>
      <c r="E43" s="348"/>
      <c r="F43" s="166"/>
      <c r="G43" s="166"/>
      <c r="H43" s="166"/>
      <c r="I43" s="166"/>
      <c r="J43" s="166"/>
      <c r="K43" s="166"/>
      <c r="L43" s="166"/>
      <c r="M43" s="166"/>
      <c r="N43" s="166"/>
      <c r="O43" s="166"/>
      <c r="P43" s="148">
        <f t="shared" si="10"/>
        <v>0</v>
      </c>
      <c r="Q43" s="295">
        <f>P43+P44</f>
        <v>0</v>
      </c>
      <c r="R43" s="439"/>
      <c r="S43" s="262"/>
      <c r="T43" s="231"/>
      <c r="U43" s="209">
        <f>Q43-R43-S43-T43</f>
        <v>0</v>
      </c>
      <c r="V43" s="256" t="e">
        <f t="shared" si="11"/>
        <v>#DIV/0!</v>
      </c>
      <c r="W43" s="241" t="e">
        <f t="shared" si="14"/>
        <v>#DIV/0!</v>
      </c>
      <c r="X43" s="241" t="e">
        <f t="shared" si="15"/>
        <v>#DIV/0!</v>
      </c>
      <c r="Y43" s="246" t="e">
        <f t="shared" si="8"/>
        <v>#DIV/0!</v>
      </c>
      <c r="Z43" s="371">
        <v>0.15</v>
      </c>
      <c r="AA43" s="132"/>
      <c r="AB43" s="267" t="e">
        <f>R43/(12*(D43-E43+D44-E44))*1000+((Z43)*0.9756*(F43+0.85*(G43+L43+M43))+(Z44)*0.9403*(F44+0.85*(G44+L44+M44)))/(12*(D43+D44))*1000</f>
        <v>#DIV/0!</v>
      </c>
      <c r="AC43" s="237" t="e">
        <f>AB43-AD43</f>
        <v>#DIV/0!</v>
      </c>
      <c r="AD43" s="268" t="e">
        <f>(H43+H44+I43+I44)/(12*(D43+D44))*1000</f>
        <v>#DIV/0!</v>
      </c>
      <c r="AE43" s="104" t="e">
        <f>(AA43+AA44)*AB43*0.012</f>
        <v>#DIV/0!</v>
      </c>
      <c r="AF43" s="489"/>
      <c r="AG43" s="479"/>
      <c r="AH43" s="239" t="e">
        <f>AF43+AF44+AG43-AE43</f>
        <v>#DIV/0!</v>
      </c>
      <c r="AI43" s="5" t="e">
        <f>AH43/(12*(AA43+AA44))*1000</f>
        <v>#DIV/0!</v>
      </c>
      <c r="AJ43" s="6" t="e">
        <f>AI43/AD43</f>
        <v>#DIV/0!</v>
      </c>
      <c r="AK43" s="524">
        <f t="shared" si="4"/>
        <v>0</v>
      </c>
      <c r="AL43" s="10" t="e">
        <f>AF43+AF44+AG43-(AK43+AK44)*AB43*0.012</f>
        <v>#DIV/0!</v>
      </c>
      <c r="AM43" s="5" t="e">
        <f>AL43/(12*(AK43+AK44))*1000</f>
        <v>#DIV/0!</v>
      </c>
      <c r="AN43" s="283" t="e">
        <f>AM43/AD43</f>
        <v>#DIV/0!</v>
      </c>
      <c r="AO43" s="287"/>
      <c r="AP43" s="286" t="e">
        <f>(AO43+AO44)/(12*(AK43+AK44))*1000</f>
        <v>#DIV/0!</v>
      </c>
      <c r="AQ43" s="5" t="e">
        <f>AD43+AM43+AP43</f>
        <v>#DIV/0!</v>
      </c>
      <c r="AR43" s="7" t="e">
        <f>(AM43+AP43)/AD43</f>
        <v>#DIV/0!</v>
      </c>
      <c r="AS43" s="279" t="e">
        <f>AQ43/AD43</f>
        <v>#DIV/0!</v>
      </c>
      <c r="AT43" s="299">
        <f t="shared" si="9"/>
        <v>0</v>
      </c>
      <c r="AU43" s="94">
        <f t="shared" si="12"/>
        <v>0</v>
      </c>
      <c r="AV43" s="93">
        <v>3193.4486259154519</v>
      </c>
      <c r="AW43" s="95" t="e">
        <f t="shared" si="6"/>
        <v>#DIV/0!</v>
      </c>
      <c r="AX43" s="97"/>
      <c r="AY43" s="456"/>
      <c r="AZ43" s="15" t="e">
        <f>(AT43+AT44-AX43-AX44)/((AY43+AY44)*12)</f>
        <v>#DIV/0!</v>
      </c>
      <c r="BA43" t="e">
        <f>IF(AZ43&lt;0,"!!!","")</f>
        <v>#DIV/0!</v>
      </c>
      <c r="BB43" s="415"/>
      <c r="BC43" s="404" t="str">
        <f t="shared" si="13"/>
        <v/>
      </c>
      <c r="BE43" s="43"/>
      <c r="BF43" s="427"/>
      <c r="BG43" s="106">
        <f>IF(AF43+AF44-AX43-AX44&lt;0,AF43+AF44-AX43-AX44,0)</f>
        <v>0</v>
      </c>
      <c r="BH43" s="41">
        <f>IF(AF43+AF44+AG43-AX43-AX44+BE43+BF43&lt;0,AF43+AF44+AG43-AX43-AX44+BE43+BF43,0)</f>
        <v>0</v>
      </c>
    </row>
    <row r="44" spans="1:60" ht="13.5" thickBot="1" x14ac:dyDescent="0.25">
      <c r="A44" s="123"/>
      <c r="B44" s="541"/>
      <c r="C44" s="91" t="s">
        <v>34</v>
      </c>
      <c r="D44" s="98"/>
      <c r="E44" s="347"/>
      <c r="F44" s="165"/>
      <c r="G44" s="165"/>
      <c r="H44" s="165"/>
      <c r="I44" s="165"/>
      <c r="J44" s="165"/>
      <c r="K44" s="165"/>
      <c r="L44" s="165"/>
      <c r="M44" s="165"/>
      <c r="N44" s="165"/>
      <c r="O44" s="165"/>
      <c r="P44" s="147">
        <f t="shared" si="10"/>
        <v>0</v>
      </c>
      <c r="Q44" s="296" t="s">
        <v>72</v>
      </c>
      <c r="R44" s="390" t="s">
        <v>72</v>
      </c>
      <c r="S44" s="233" t="s">
        <v>72</v>
      </c>
      <c r="T44" s="234" t="s">
        <v>72</v>
      </c>
      <c r="U44" s="234" t="s">
        <v>72</v>
      </c>
      <c r="V44" s="255" t="e">
        <f t="shared" si="11"/>
        <v>#DIV/0!</v>
      </c>
      <c r="W44" s="240" t="e">
        <f t="shared" si="14"/>
        <v>#DIV/0!</v>
      </c>
      <c r="X44" s="240" t="e">
        <f t="shared" si="15"/>
        <v>#DIV/0!</v>
      </c>
      <c r="Y44" s="245" t="e">
        <f t="shared" si="8"/>
        <v>#DIV/0!</v>
      </c>
      <c r="Z44" s="370">
        <v>0.2</v>
      </c>
      <c r="AA44" s="131"/>
      <c r="AB44" s="269" t="s">
        <v>72</v>
      </c>
      <c r="AC44" s="238" t="s">
        <v>72</v>
      </c>
      <c r="AD44" s="234" t="s">
        <v>72</v>
      </c>
      <c r="AE44" s="271" t="s">
        <v>72</v>
      </c>
      <c r="AF44" s="490"/>
      <c r="AG44" s="480"/>
      <c r="AH44" s="272" t="s">
        <v>72</v>
      </c>
      <c r="AI44" s="273" t="s">
        <v>72</v>
      </c>
      <c r="AJ44" s="274" t="s">
        <v>72</v>
      </c>
      <c r="AK44" s="275">
        <f t="shared" si="4"/>
        <v>0</v>
      </c>
      <c r="AL44" s="272" t="s">
        <v>72</v>
      </c>
      <c r="AM44" s="273" t="s">
        <v>72</v>
      </c>
      <c r="AN44" s="284" t="s">
        <v>72</v>
      </c>
      <c r="AO44" s="340"/>
      <c r="AP44" s="272" t="s">
        <v>72</v>
      </c>
      <c r="AQ44" s="272" t="s">
        <v>72</v>
      </c>
      <c r="AR44" s="273" t="s">
        <v>72</v>
      </c>
      <c r="AS44" s="280" t="s">
        <v>72</v>
      </c>
      <c r="AT44" s="300">
        <f t="shared" si="9"/>
        <v>0</v>
      </c>
      <c r="AU44" s="86">
        <f t="shared" si="12"/>
        <v>0</v>
      </c>
      <c r="AV44" s="85">
        <v>2447.1159629495974</v>
      </c>
      <c r="AW44" s="87" t="e">
        <f t="shared" si="6"/>
        <v>#DIV/0!</v>
      </c>
      <c r="AX44" s="98"/>
      <c r="AY44" s="188"/>
      <c r="AZ44" s="88"/>
      <c r="BA44" s="69" t="e">
        <f>BA43</f>
        <v>#DIV/0!</v>
      </c>
      <c r="BB44" s="414"/>
      <c r="BC44" s="403" t="str">
        <f t="shared" si="13"/>
        <v/>
      </c>
      <c r="BE44" s="89"/>
      <c r="BF44" s="426"/>
      <c r="BG44" s="107"/>
      <c r="BH44" s="90"/>
    </row>
    <row r="45" spans="1:60" x14ac:dyDescent="0.2">
      <c r="A45" s="122"/>
      <c r="B45" s="544"/>
      <c r="C45" s="65" t="s">
        <v>33</v>
      </c>
      <c r="D45" s="97"/>
      <c r="E45" s="348"/>
      <c r="F45" s="166"/>
      <c r="G45" s="166"/>
      <c r="H45" s="166"/>
      <c r="I45" s="166"/>
      <c r="J45" s="166"/>
      <c r="K45" s="166"/>
      <c r="L45" s="166"/>
      <c r="M45" s="166"/>
      <c r="N45" s="166"/>
      <c r="O45" s="166"/>
      <c r="P45" s="148">
        <f t="shared" si="10"/>
        <v>0</v>
      </c>
      <c r="Q45" s="295">
        <f>P45+P46</f>
        <v>0</v>
      </c>
      <c r="R45" s="439"/>
      <c r="S45" s="262"/>
      <c r="T45" s="231"/>
      <c r="U45" s="209">
        <f>Q45-R45-S45-T45</f>
        <v>0</v>
      </c>
      <c r="V45" s="256" t="e">
        <f t="shared" si="11"/>
        <v>#DIV/0!</v>
      </c>
      <c r="W45" s="241" t="e">
        <f t="shared" si="14"/>
        <v>#DIV/0!</v>
      </c>
      <c r="X45" s="241" t="e">
        <f t="shared" si="15"/>
        <v>#DIV/0!</v>
      </c>
      <c r="Y45" s="246" t="e">
        <f t="shared" si="8"/>
        <v>#DIV/0!</v>
      </c>
      <c r="Z45" s="371">
        <v>0.15</v>
      </c>
      <c r="AA45" s="132"/>
      <c r="AB45" s="267" t="e">
        <f>R45/(12*(D45-E45+D46-E46))*1000+((Z45)*0.9756*(F45+0.85*(G45+L45+M45))+(Z46)*0.9403*(F46+0.85*(G46+L46+M46)))/(12*(D45+D46))*1000</f>
        <v>#DIV/0!</v>
      </c>
      <c r="AC45" s="237" t="e">
        <f>AB45-AD45</f>
        <v>#DIV/0!</v>
      </c>
      <c r="AD45" s="268" t="e">
        <f>(H45+H46+I45+I46)/(12*(D45+D46))*1000</f>
        <v>#DIV/0!</v>
      </c>
      <c r="AE45" s="104" t="e">
        <f>(AA45+AA46)*AB45*0.012</f>
        <v>#DIV/0!</v>
      </c>
      <c r="AF45" s="489"/>
      <c r="AG45" s="479"/>
      <c r="AH45" s="239" t="e">
        <f>AF45+AF46+AG45-AE45</f>
        <v>#DIV/0!</v>
      </c>
      <c r="AI45" s="5" t="e">
        <f>AH45/(12*(AA45+AA46))*1000</f>
        <v>#DIV/0!</v>
      </c>
      <c r="AJ45" s="6" t="e">
        <f>AI45/AD45</f>
        <v>#DIV/0!</v>
      </c>
      <c r="AK45" s="524">
        <f t="shared" si="4"/>
        <v>0</v>
      </c>
      <c r="AL45" s="10" t="e">
        <f>AF45+AF46+AG45-(AK45+AK46)*AB45*0.012</f>
        <v>#DIV/0!</v>
      </c>
      <c r="AM45" s="5" t="e">
        <f>AL45/(12*(AK45+AK46))*1000</f>
        <v>#DIV/0!</v>
      </c>
      <c r="AN45" s="283" t="e">
        <f>AM45/AD45</f>
        <v>#DIV/0!</v>
      </c>
      <c r="AO45" s="287"/>
      <c r="AP45" s="286" t="e">
        <f>(AO45+AO46)/(12*(AK45+AK46))*1000</f>
        <v>#DIV/0!</v>
      </c>
      <c r="AQ45" s="5" t="e">
        <f>AD45+AM45+AP45</f>
        <v>#DIV/0!</v>
      </c>
      <c r="AR45" s="7" t="e">
        <f>(AM45+AP45)/AD45</f>
        <v>#DIV/0!</v>
      </c>
      <c r="AS45" s="279" t="e">
        <f>AQ45/AD45</f>
        <v>#DIV/0!</v>
      </c>
      <c r="AT45" s="299">
        <f t="shared" si="9"/>
        <v>0</v>
      </c>
      <c r="AU45" s="94">
        <f t="shared" si="12"/>
        <v>0</v>
      </c>
      <c r="AV45" s="93">
        <v>3529.8565058312379</v>
      </c>
      <c r="AW45" s="95" t="e">
        <f t="shared" si="6"/>
        <v>#DIV/0!</v>
      </c>
      <c r="AX45" s="97"/>
      <c r="AY45" s="456"/>
      <c r="AZ45" s="15" t="e">
        <f>(AT45+AT46-AX45-AX46)/((AY45+AY46)*12)</f>
        <v>#DIV/0!</v>
      </c>
      <c r="BA45" t="e">
        <f>IF(AZ45&lt;0,"!!!","")</f>
        <v>#DIV/0!</v>
      </c>
      <c r="BB45" s="415"/>
      <c r="BC45" s="404" t="str">
        <f t="shared" si="13"/>
        <v/>
      </c>
      <c r="BE45" s="43"/>
      <c r="BF45" s="427"/>
      <c r="BG45" s="106">
        <f>IF(AF45+AF46-AX45-AX46&lt;0,AF45+AF46-AX45-AX46,0)</f>
        <v>0</v>
      </c>
      <c r="BH45" s="41">
        <f>IF(AF45+AF46+AG45-AX45-AX46+BE45+BF45&lt;0,AF45+AF46+AG45-AX45-AX46+BE45+BF45,0)</f>
        <v>0</v>
      </c>
    </row>
    <row r="46" spans="1:60" ht="13.5" thickBot="1" x14ac:dyDescent="0.25">
      <c r="A46" s="123"/>
      <c r="B46" s="541"/>
      <c r="C46" s="91" t="s">
        <v>34</v>
      </c>
      <c r="D46" s="98"/>
      <c r="E46" s="347"/>
      <c r="F46" s="165"/>
      <c r="G46" s="165"/>
      <c r="H46" s="165"/>
      <c r="I46" s="165"/>
      <c r="J46" s="165"/>
      <c r="K46" s="165"/>
      <c r="L46" s="165"/>
      <c r="M46" s="165"/>
      <c r="N46" s="165"/>
      <c r="O46" s="165"/>
      <c r="P46" s="147">
        <f t="shared" si="10"/>
        <v>0</v>
      </c>
      <c r="Q46" s="296" t="s">
        <v>72</v>
      </c>
      <c r="R46" s="390" t="s">
        <v>72</v>
      </c>
      <c r="S46" s="233" t="s">
        <v>72</v>
      </c>
      <c r="T46" s="234" t="s">
        <v>72</v>
      </c>
      <c r="U46" s="234" t="s">
        <v>72</v>
      </c>
      <c r="V46" s="255" t="e">
        <f t="shared" si="11"/>
        <v>#DIV/0!</v>
      </c>
      <c r="W46" s="240" t="e">
        <f t="shared" si="14"/>
        <v>#DIV/0!</v>
      </c>
      <c r="X46" s="240" t="e">
        <f t="shared" si="15"/>
        <v>#DIV/0!</v>
      </c>
      <c r="Y46" s="245" t="e">
        <f t="shared" si="8"/>
        <v>#DIV/0!</v>
      </c>
      <c r="Z46" s="370">
        <v>0.2</v>
      </c>
      <c r="AA46" s="131"/>
      <c r="AB46" s="269" t="s">
        <v>72</v>
      </c>
      <c r="AC46" s="238" t="s">
        <v>72</v>
      </c>
      <c r="AD46" s="234" t="s">
        <v>72</v>
      </c>
      <c r="AE46" s="271" t="s">
        <v>72</v>
      </c>
      <c r="AF46" s="490"/>
      <c r="AG46" s="480"/>
      <c r="AH46" s="272" t="s">
        <v>72</v>
      </c>
      <c r="AI46" s="273" t="s">
        <v>72</v>
      </c>
      <c r="AJ46" s="274" t="s">
        <v>72</v>
      </c>
      <c r="AK46" s="275">
        <f t="shared" si="4"/>
        <v>0</v>
      </c>
      <c r="AL46" s="272" t="s">
        <v>72</v>
      </c>
      <c r="AM46" s="273" t="s">
        <v>72</v>
      </c>
      <c r="AN46" s="284" t="s">
        <v>72</v>
      </c>
      <c r="AO46" s="340"/>
      <c r="AP46" s="272" t="s">
        <v>72</v>
      </c>
      <c r="AQ46" s="272" t="s">
        <v>72</v>
      </c>
      <c r="AR46" s="273" t="s">
        <v>72</v>
      </c>
      <c r="AS46" s="280" t="s">
        <v>72</v>
      </c>
      <c r="AT46" s="300">
        <f t="shared" si="9"/>
        <v>0</v>
      </c>
      <c r="AU46" s="86">
        <f t="shared" si="12"/>
        <v>0</v>
      </c>
      <c r="AV46" s="85">
        <v>2944.840579710145</v>
      </c>
      <c r="AW46" s="87" t="e">
        <f t="shared" si="6"/>
        <v>#DIV/0!</v>
      </c>
      <c r="AX46" s="98"/>
      <c r="AY46" s="188"/>
      <c r="AZ46" s="88"/>
      <c r="BA46" s="69" t="e">
        <f>BA45</f>
        <v>#DIV/0!</v>
      </c>
      <c r="BB46" s="414"/>
      <c r="BC46" s="403" t="str">
        <f t="shared" si="13"/>
        <v/>
      </c>
      <c r="BE46" s="89"/>
      <c r="BF46" s="426"/>
      <c r="BG46" s="107"/>
      <c r="BH46" s="90"/>
    </row>
    <row r="47" spans="1:60" ht="15.75" customHeight="1" x14ac:dyDescent="0.2">
      <c r="A47" s="122"/>
      <c r="B47" s="544"/>
      <c r="C47" s="65" t="s">
        <v>33</v>
      </c>
      <c r="D47" s="97"/>
      <c r="E47" s="348"/>
      <c r="F47" s="166"/>
      <c r="G47" s="166"/>
      <c r="H47" s="166"/>
      <c r="I47" s="166"/>
      <c r="J47" s="166"/>
      <c r="K47" s="166"/>
      <c r="L47" s="166"/>
      <c r="M47" s="166"/>
      <c r="N47" s="166"/>
      <c r="O47" s="166"/>
      <c r="P47" s="148">
        <f t="shared" si="10"/>
        <v>0</v>
      </c>
      <c r="Q47" s="295">
        <f>P47+P48</f>
        <v>0</v>
      </c>
      <c r="R47" s="439"/>
      <c r="S47" s="262"/>
      <c r="T47" s="231"/>
      <c r="U47" s="209">
        <f>Q47-R47-S47-T47</f>
        <v>0</v>
      </c>
      <c r="V47" s="256" t="e">
        <f t="shared" si="11"/>
        <v>#DIV/0!</v>
      </c>
      <c r="W47" s="241" t="e">
        <f t="shared" si="14"/>
        <v>#DIV/0!</v>
      </c>
      <c r="X47" s="241" t="e">
        <f t="shared" si="15"/>
        <v>#DIV/0!</v>
      </c>
      <c r="Y47" s="246" t="e">
        <f t="shared" si="8"/>
        <v>#DIV/0!</v>
      </c>
      <c r="Z47" s="371">
        <v>0.15</v>
      </c>
      <c r="AA47" s="132"/>
      <c r="AB47" s="267" t="e">
        <f>R47/(12*(D47-E47+D48-E48))*1000+((Z47)*0.9756*(F47+0.85*(G47+L47+M47))+(Z48)*0.9403*(F48+0.85*(G48+L48+M48)))/(12*(D47+D48))*1000</f>
        <v>#DIV/0!</v>
      </c>
      <c r="AC47" s="237" t="e">
        <f>AB47-AD47</f>
        <v>#DIV/0!</v>
      </c>
      <c r="AD47" s="268" t="e">
        <f>(H47+H48+I47+I48)/(12*(D47+D48))*1000</f>
        <v>#DIV/0!</v>
      </c>
      <c r="AE47" s="104" t="e">
        <f>(AA47+AA48)*AB47*0.012</f>
        <v>#DIV/0!</v>
      </c>
      <c r="AF47" s="489"/>
      <c r="AG47" s="479"/>
      <c r="AH47" s="239" t="e">
        <f>AF47+AF48+AG47-AE47</f>
        <v>#DIV/0!</v>
      </c>
      <c r="AI47" s="5" t="e">
        <f>AH47/(12*(AA47+AA48))*1000</f>
        <v>#DIV/0!</v>
      </c>
      <c r="AJ47" s="6" t="e">
        <f>AI47/AD47</f>
        <v>#DIV/0!</v>
      </c>
      <c r="AK47" s="524">
        <f t="shared" si="4"/>
        <v>0</v>
      </c>
      <c r="AL47" s="10" t="e">
        <f>AF47+AF48+AG47-(AK47+AK48)*AB47*0.012</f>
        <v>#DIV/0!</v>
      </c>
      <c r="AM47" s="5" t="e">
        <f>AL47/(12*(AK47+AK48))*1000</f>
        <v>#DIV/0!</v>
      </c>
      <c r="AN47" s="283" t="e">
        <f>AM47/AD47</f>
        <v>#DIV/0!</v>
      </c>
      <c r="AO47" s="287"/>
      <c r="AP47" s="286" t="e">
        <f>(AO47+AO48)/(12*(AK47+AK48))*1000</f>
        <v>#DIV/0!</v>
      </c>
      <c r="AQ47" s="5" t="e">
        <f>AD47+AM47+AP47</f>
        <v>#DIV/0!</v>
      </c>
      <c r="AR47" s="7" t="e">
        <f>(AM47+AP47)/AD47</f>
        <v>#DIV/0!</v>
      </c>
      <c r="AS47" s="279" t="e">
        <f>AQ47/AD47</f>
        <v>#DIV/0!</v>
      </c>
      <c r="AT47" s="299">
        <f t="shared" si="9"/>
        <v>0</v>
      </c>
      <c r="AU47" s="94">
        <f t="shared" si="12"/>
        <v>0</v>
      </c>
      <c r="AV47" s="93">
        <v>2236.0779299438072</v>
      </c>
      <c r="AW47" s="95" t="e">
        <f t="shared" si="6"/>
        <v>#DIV/0!</v>
      </c>
      <c r="AX47" s="97"/>
      <c r="AY47" s="456"/>
      <c r="AZ47" s="15" t="e">
        <f>(AT47+AT48-AX47-AX48)/((AY47+AY48)*12)</f>
        <v>#DIV/0!</v>
      </c>
      <c r="BA47" t="e">
        <f>IF(AZ47&lt;0,"!!!","")</f>
        <v>#DIV/0!</v>
      </c>
      <c r="BB47" s="415"/>
      <c r="BC47" s="404" t="str">
        <f t="shared" si="13"/>
        <v/>
      </c>
      <c r="BE47" s="43"/>
      <c r="BF47" s="427"/>
      <c r="BG47" s="106">
        <f>IF(AF47+AF48-AX47-AX48&lt;0,AF47+AF48-AX47-AX48,0)</f>
        <v>0</v>
      </c>
      <c r="BH47" s="41">
        <f>IF(AF47+AF48+AG47-AX47-AX48+BE47+BF47&lt;0,AF47+AF48+AG47-AX47-AX48+BE47+BF47,0)</f>
        <v>0</v>
      </c>
    </row>
    <row r="48" spans="1:60" ht="15.75" customHeight="1" thickBot="1" x14ac:dyDescent="0.25">
      <c r="A48" s="123"/>
      <c r="B48" s="541"/>
      <c r="C48" s="91" t="s">
        <v>34</v>
      </c>
      <c r="D48" s="98"/>
      <c r="E48" s="347"/>
      <c r="F48" s="165"/>
      <c r="G48" s="165"/>
      <c r="H48" s="165"/>
      <c r="I48" s="165"/>
      <c r="J48" s="165"/>
      <c r="K48" s="165"/>
      <c r="L48" s="165"/>
      <c r="M48" s="165"/>
      <c r="N48" s="165"/>
      <c r="O48" s="165"/>
      <c r="P48" s="147">
        <f t="shared" si="10"/>
        <v>0</v>
      </c>
      <c r="Q48" s="296" t="s">
        <v>72</v>
      </c>
      <c r="R48" s="390" t="s">
        <v>72</v>
      </c>
      <c r="S48" s="233" t="s">
        <v>72</v>
      </c>
      <c r="T48" s="234" t="s">
        <v>72</v>
      </c>
      <c r="U48" s="234" t="s">
        <v>72</v>
      </c>
      <c r="V48" s="255" t="e">
        <f t="shared" si="11"/>
        <v>#DIV/0!</v>
      </c>
      <c r="W48" s="240" t="e">
        <f t="shared" si="14"/>
        <v>#DIV/0!</v>
      </c>
      <c r="X48" s="240" t="e">
        <f t="shared" si="15"/>
        <v>#DIV/0!</v>
      </c>
      <c r="Y48" s="245" t="e">
        <f t="shared" si="8"/>
        <v>#DIV/0!</v>
      </c>
      <c r="Z48" s="370">
        <v>0.2</v>
      </c>
      <c r="AA48" s="131"/>
      <c r="AB48" s="269" t="s">
        <v>72</v>
      </c>
      <c r="AC48" s="238" t="s">
        <v>72</v>
      </c>
      <c r="AD48" s="234" t="s">
        <v>72</v>
      </c>
      <c r="AE48" s="271" t="s">
        <v>72</v>
      </c>
      <c r="AF48" s="490"/>
      <c r="AG48" s="480"/>
      <c r="AH48" s="272" t="s">
        <v>72</v>
      </c>
      <c r="AI48" s="273" t="s">
        <v>72</v>
      </c>
      <c r="AJ48" s="274" t="s">
        <v>72</v>
      </c>
      <c r="AK48" s="275">
        <f t="shared" si="4"/>
        <v>0</v>
      </c>
      <c r="AL48" s="272" t="s">
        <v>72</v>
      </c>
      <c r="AM48" s="273" t="s">
        <v>72</v>
      </c>
      <c r="AN48" s="284" t="s">
        <v>72</v>
      </c>
      <c r="AO48" s="340"/>
      <c r="AP48" s="272" t="s">
        <v>72</v>
      </c>
      <c r="AQ48" s="272" t="s">
        <v>72</v>
      </c>
      <c r="AR48" s="273" t="s">
        <v>72</v>
      </c>
      <c r="AS48" s="280" t="s">
        <v>72</v>
      </c>
      <c r="AT48" s="300">
        <f t="shared" si="9"/>
        <v>0</v>
      </c>
      <c r="AU48" s="86">
        <f t="shared" si="12"/>
        <v>0</v>
      </c>
      <c r="AV48" s="85">
        <v>1505.167191912577</v>
      </c>
      <c r="AW48" s="87" t="e">
        <f t="shared" si="6"/>
        <v>#DIV/0!</v>
      </c>
      <c r="AX48" s="512"/>
      <c r="AY48" s="188"/>
      <c r="AZ48" s="88"/>
      <c r="BA48" s="69" t="e">
        <f>BA47</f>
        <v>#DIV/0!</v>
      </c>
      <c r="BB48" s="414"/>
      <c r="BC48" s="403" t="str">
        <f t="shared" si="13"/>
        <v/>
      </c>
      <c r="BE48" s="89"/>
      <c r="BF48" s="426"/>
      <c r="BG48" s="107"/>
      <c r="BH48" s="90"/>
    </row>
    <row r="49" spans="1:60" x14ac:dyDescent="0.2">
      <c r="A49" s="527"/>
      <c r="B49" s="540"/>
      <c r="C49" s="99" t="s">
        <v>33</v>
      </c>
      <c r="D49" s="167"/>
      <c r="E49" s="349"/>
      <c r="F49" s="168"/>
      <c r="G49" s="168"/>
      <c r="H49" s="168"/>
      <c r="I49" s="168"/>
      <c r="J49" s="168"/>
      <c r="K49" s="168"/>
      <c r="L49" s="168"/>
      <c r="M49" s="168"/>
      <c r="N49" s="168"/>
      <c r="O49" s="168"/>
      <c r="P49" s="149">
        <f t="shared" si="10"/>
        <v>0</v>
      </c>
      <c r="Q49" s="295">
        <f>P49+P50</f>
        <v>0</v>
      </c>
      <c r="R49" s="440"/>
      <c r="S49" s="262"/>
      <c r="T49" s="231"/>
      <c r="U49" s="209">
        <f>Q49-R49-S49-T49</f>
        <v>0</v>
      </c>
      <c r="V49" s="257" t="e">
        <f t="shared" si="11"/>
        <v>#DIV/0!</v>
      </c>
      <c r="W49" s="242"/>
      <c r="X49" s="242"/>
      <c r="Y49" s="247"/>
      <c r="Z49" s="372">
        <v>0.15</v>
      </c>
      <c r="AA49" s="387"/>
      <c r="AB49" s="267" t="e">
        <f>R49/(12*(D49-E49+D50-E50))*1000+((Z49)*0.9756*(F49+0.85*(G49+L49+M49))+(Z50)*0.9403*(F50+0.85*(G50+L50+M50)))/(12*(D49+D50))*1000</f>
        <v>#DIV/0!</v>
      </c>
      <c r="AC49" s="237" t="e">
        <f>AB49-AD49</f>
        <v>#DIV/0!</v>
      </c>
      <c r="AD49" s="268" t="e">
        <f>(H49+H50+I49+I50)/(12*(D49+D50))*1000</f>
        <v>#DIV/0!</v>
      </c>
      <c r="AE49" s="104" t="e">
        <f>(AA49+AA50)*AB49*0.012</f>
        <v>#DIV/0!</v>
      </c>
      <c r="AF49" s="489"/>
      <c r="AG49" s="479"/>
      <c r="AH49" s="239" t="e">
        <f>AF49+AF50+AG49-AE49</f>
        <v>#DIV/0!</v>
      </c>
      <c r="AI49" s="5" t="e">
        <f>AH49/(12*(AA49+AA50))*1000</f>
        <v>#DIV/0!</v>
      </c>
      <c r="AJ49" s="6" t="e">
        <f>AI49/AD49</f>
        <v>#DIV/0!</v>
      </c>
      <c r="AK49" s="524">
        <f t="shared" si="4"/>
        <v>0</v>
      </c>
      <c r="AL49" s="10" t="e">
        <f>AF49+AF50+AG49-(AK49+AK50)*AB49*0.012</f>
        <v>#DIV/0!</v>
      </c>
      <c r="AM49" s="5" t="e">
        <f>AL49/(12*(AK49+AK50))*1000</f>
        <v>#DIV/0!</v>
      </c>
      <c r="AN49" s="283" t="e">
        <f>AM49/AD49</f>
        <v>#DIV/0!</v>
      </c>
      <c r="AO49" s="287"/>
      <c r="AP49" s="286" t="e">
        <f>(AO49+AO50)/(12*(AK49+AK50))*1000</f>
        <v>#DIV/0!</v>
      </c>
      <c r="AQ49" s="5" t="e">
        <f>AD49+AM49+AP49</f>
        <v>#DIV/0!</v>
      </c>
      <c r="AR49" s="7" t="e">
        <f>(AM49+AP49)/AD49</f>
        <v>#DIV/0!</v>
      </c>
      <c r="AS49" s="279" t="e">
        <f>AQ49/AD49</f>
        <v>#DIV/0!</v>
      </c>
      <c r="AT49" s="299">
        <f t="shared" si="9"/>
        <v>0</v>
      </c>
      <c r="AU49" s="196">
        <f t="shared" si="12"/>
        <v>0</v>
      </c>
      <c r="AV49" s="195"/>
      <c r="AW49" s="191"/>
      <c r="AX49" s="513"/>
      <c r="AY49" s="187"/>
      <c r="AZ49" s="15" t="e">
        <f>(AT49+AT50-AX49-AX50)/((AY49+AY50)*12)</f>
        <v>#DIV/0!</v>
      </c>
      <c r="BA49" t="e">
        <f>IF(AZ49&lt;0,"!!!","")</f>
        <v>#DIV/0!</v>
      </c>
      <c r="BB49" s="416"/>
      <c r="BC49" s="405" t="str">
        <f t="shared" si="13"/>
        <v/>
      </c>
      <c r="BE49" s="100"/>
      <c r="BF49" s="428"/>
      <c r="BG49" s="106">
        <f>IF(AF49+AF50-AX49-AX50&lt;0,AF49+AF50-AX49-AX50,0)</f>
        <v>0</v>
      </c>
      <c r="BH49" s="41">
        <f>IF(AF49+AF50+AG49-AX49-AX50+BE49+BF49&lt;0,AF49+AF50+AG49-AX49-AX50+BE49+BF49,0)</f>
        <v>0</v>
      </c>
    </row>
    <row r="50" spans="1:60" ht="13.5" thickBot="1" x14ac:dyDescent="0.25">
      <c r="A50" s="528"/>
      <c r="B50" s="544"/>
      <c r="C50" s="71" t="s">
        <v>34</v>
      </c>
      <c r="D50" s="303"/>
      <c r="E50" s="350"/>
      <c r="F50" s="304"/>
      <c r="G50" s="304"/>
      <c r="H50" s="304"/>
      <c r="I50" s="304"/>
      <c r="J50" s="304"/>
      <c r="K50" s="304"/>
      <c r="L50" s="304"/>
      <c r="M50" s="304"/>
      <c r="N50" s="304"/>
      <c r="O50" s="304"/>
      <c r="P50" s="305">
        <f t="shared" si="10"/>
        <v>0</v>
      </c>
      <c r="Q50" s="306" t="s">
        <v>72</v>
      </c>
      <c r="R50" s="391" t="s">
        <v>72</v>
      </c>
      <c r="S50" s="307" t="s">
        <v>72</v>
      </c>
      <c r="T50" s="308" t="s">
        <v>72</v>
      </c>
      <c r="U50" s="308" t="s">
        <v>72</v>
      </c>
      <c r="V50" s="309" t="e">
        <f t="shared" si="11"/>
        <v>#DIV/0!</v>
      </c>
      <c r="W50" s="310" t="e">
        <f t="shared" ref="W50:W81" si="16">H50/(12*D50)*1000</f>
        <v>#DIV/0!</v>
      </c>
      <c r="X50" s="310" t="e">
        <f t="shared" ref="X50:X81" si="17">I50/(12*D50)*1000</f>
        <v>#DIV/0!</v>
      </c>
      <c r="Y50" s="311" t="e">
        <f t="shared" si="8"/>
        <v>#DIV/0!</v>
      </c>
      <c r="Z50" s="373">
        <v>0.2</v>
      </c>
      <c r="AA50" s="312"/>
      <c r="AB50" s="313" t="s">
        <v>72</v>
      </c>
      <c r="AC50" s="314" t="s">
        <v>72</v>
      </c>
      <c r="AD50" s="308" t="s">
        <v>72</v>
      </c>
      <c r="AE50" s="315" t="s">
        <v>72</v>
      </c>
      <c r="AF50" s="491"/>
      <c r="AG50" s="481"/>
      <c r="AH50" s="316" t="s">
        <v>72</v>
      </c>
      <c r="AI50" s="317" t="s">
        <v>72</v>
      </c>
      <c r="AJ50" s="318" t="s">
        <v>72</v>
      </c>
      <c r="AK50" s="319">
        <f t="shared" si="4"/>
        <v>0</v>
      </c>
      <c r="AL50" s="316" t="s">
        <v>72</v>
      </c>
      <c r="AM50" s="317" t="s">
        <v>72</v>
      </c>
      <c r="AN50" s="320" t="s">
        <v>72</v>
      </c>
      <c r="AO50" s="340"/>
      <c r="AP50" s="272" t="s">
        <v>72</v>
      </c>
      <c r="AQ50" s="272" t="s">
        <v>72</v>
      </c>
      <c r="AR50" s="273" t="s">
        <v>72</v>
      </c>
      <c r="AS50" s="280" t="s">
        <v>72</v>
      </c>
      <c r="AT50" s="300">
        <f t="shared" si="9"/>
        <v>0</v>
      </c>
      <c r="AU50" s="86">
        <f t="shared" si="12"/>
        <v>0</v>
      </c>
      <c r="AV50" s="85">
        <v>2927.7989821882952</v>
      </c>
      <c r="AW50" s="87" t="e">
        <f t="shared" ref="AW50:AW79" si="18">Y50/AV50</f>
        <v>#DIV/0!</v>
      </c>
      <c r="AX50" s="512"/>
      <c r="AY50" s="188"/>
      <c r="AZ50" s="88"/>
      <c r="BA50" s="69" t="e">
        <f>BA49</f>
        <v>#DIV/0!</v>
      </c>
      <c r="BB50" s="414"/>
      <c r="BC50" s="403" t="str">
        <f t="shared" si="13"/>
        <v/>
      </c>
      <c r="BE50" s="89"/>
      <c r="BF50" s="426"/>
      <c r="BG50" s="107"/>
      <c r="BH50" s="90"/>
    </row>
    <row r="51" spans="1:60" ht="13.5" thickTop="1" x14ac:dyDescent="0.2">
      <c r="A51" s="529"/>
      <c r="B51" s="545"/>
      <c r="C51" s="92" t="s">
        <v>33</v>
      </c>
      <c r="D51" s="169"/>
      <c r="E51" s="351"/>
      <c r="F51" s="170"/>
      <c r="G51" s="170"/>
      <c r="H51" s="170"/>
      <c r="I51" s="170"/>
      <c r="J51" s="170"/>
      <c r="K51" s="170"/>
      <c r="L51" s="170"/>
      <c r="M51" s="170"/>
      <c r="N51" s="170"/>
      <c r="O51" s="170"/>
      <c r="P51" s="150">
        <f t="shared" si="10"/>
        <v>0</v>
      </c>
      <c r="Q51" s="206">
        <f>P51+P52</f>
        <v>0</v>
      </c>
      <c r="R51" s="441"/>
      <c r="S51" s="324"/>
      <c r="T51" s="325"/>
      <c r="U51" s="212">
        <f>Q51-R51-S51-T51</f>
        <v>0</v>
      </c>
      <c r="V51" s="259" t="e">
        <f t="shared" si="11"/>
        <v>#DIV/0!</v>
      </c>
      <c r="W51" s="244" t="e">
        <f t="shared" si="16"/>
        <v>#DIV/0!</v>
      </c>
      <c r="X51" s="244" t="e">
        <f t="shared" si="17"/>
        <v>#DIV/0!</v>
      </c>
      <c r="Y51" s="249" t="e">
        <f t="shared" si="8"/>
        <v>#DIV/0!</v>
      </c>
      <c r="Z51" s="374">
        <v>0.15</v>
      </c>
      <c r="AA51" s="457"/>
      <c r="AB51" s="321" t="e">
        <f>R51/(12*(D51-E51+D52-E52))*1000+((Z51)*0.9756*(F51+0.85*(G51+L51+M51))+(Z52)*0.9403*(F52+0.85*(G52+L52+M52)))/(12*(D51+D52))*1000</f>
        <v>#DIV/0!</v>
      </c>
      <c r="AC51" s="322" t="e">
        <f>AB51-AD51</f>
        <v>#DIV/0!</v>
      </c>
      <c r="AD51" s="323" t="e">
        <f>(H51+H52+I51+I52)/(12*(D51+D52))*1000</f>
        <v>#DIV/0!</v>
      </c>
      <c r="AE51" s="326" t="e">
        <f>(AA51+AA52)*AB51*0.012</f>
        <v>#DIV/0!</v>
      </c>
      <c r="AF51" s="492"/>
      <c r="AG51" s="482"/>
      <c r="AH51" s="327" t="e">
        <f>AF51+AF52+AG51-AE51</f>
        <v>#DIV/0!</v>
      </c>
      <c r="AI51" s="328" t="e">
        <f>AH51/(12*(AA51+AA52))*1000</f>
        <v>#DIV/0!</v>
      </c>
      <c r="AJ51" s="329" t="e">
        <f>AI51/AD51</f>
        <v>#DIV/0!</v>
      </c>
      <c r="AK51" s="525">
        <f t="shared" si="4"/>
        <v>0</v>
      </c>
      <c r="AL51" s="330" t="e">
        <f>AF51+AF52+AG51-(AK51+AK52)*AB51*0.012</f>
        <v>#DIV/0!</v>
      </c>
      <c r="AM51" s="328" t="e">
        <f>AL51/(12*(AK51+AK52))*1000</f>
        <v>#DIV/0!</v>
      </c>
      <c r="AN51" s="331" t="e">
        <f>AM51/AD51</f>
        <v>#DIV/0!</v>
      </c>
      <c r="AO51" s="287"/>
      <c r="AP51" s="286" t="e">
        <f>(AO51+AO52)/(12*(AK51+AK52))*1000</f>
        <v>#DIV/0!</v>
      </c>
      <c r="AQ51" s="5" t="e">
        <f>AD51+AM51+AP51</f>
        <v>#DIV/0!</v>
      </c>
      <c r="AR51" s="7" t="e">
        <f>(AM51+AP51)/AD51</f>
        <v>#DIV/0!</v>
      </c>
      <c r="AS51" s="279" t="e">
        <f>AQ51/AD51</f>
        <v>#DIV/0!</v>
      </c>
      <c r="AT51" s="299">
        <f t="shared" si="9"/>
        <v>0</v>
      </c>
      <c r="AU51" s="94">
        <f t="shared" si="12"/>
        <v>0</v>
      </c>
      <c r="AV51" s="93">
        <v>2289.82449348303</v>
      </c>
      <c r="AW51" s="95" t="e">
        <f t="shared" si="18"/>
        <v>#DIV/0!</v>
      </c>
      <c r="AX51" s="514"/>
      <c r="AY51" s="456"/>
      <c r="AZ51" s="15" t="e">
        <f>(AT51+AT52-AX51-AX52)/((AY51+AY52)*12)</f>
        <v>#DIV/0!</v>
      </c>
      <c r="BA51" t="e">
        <f>IF(AZ51&lt;0,"!!!","")</f>
        <v>#DIV/0!</v>
      </c>
      <c r="BB51" s="415"/>
      <c r="BC51" s="404" t="str">
        <f t="shared" si="13"/>
        <v/>
      </c>
      <c r="BE51" s="43"/>
      <c r="BF51" s="427"/>
      <c r="BG51" s="106">
        <f>IF(AF51+AF52-AX51-AX52&lt;0,AF51+AF52-AX51-AX52,0)</f>
        <v>0</v>
      </c>
      <c r="BH51" s="41">
        <f>IF(AF51+AF52+AG51-AX51-AX52+BE51+BF51&lt;0,AF51+AF52+AG51-AX51-AX52+BE51+BF51,0)</f>
        <v>0</v>
      </c>
    </row>
    <row r="52" spans="1:60" ht="13.5" thickBot="1" x14ac:dyDescent="0.25">
      <c r="A52" s="123"/>
      <c r="B52" s="541"/>
      <c r="C52" s="91" t="s">
        <v>34</v>
      </c>
      <c r="D52" s="98"/>
      <c r="E52" s="347"/>
      <c r="F52" s="165"/>
      <c r="G52" s="165"/>
      <c r="H52" s="165"/>
      <c r="I52" s="165"/>
      <c r="J52" s="165"/>
      <c r="K52" s="165"/>
      <c r="L52" s="165"/>
      <c r="M52" s="165"/>
      <c r="N52" s="165"/>
      <c r="O52" s="165"/>
      <c r="P52" s="147">
        <f t="shared" si="10"/>
        <v>0</v>
      </c>
      <c r="Q52" s="296" t="s">
        <v>72</v>
      </c>
      <c r="R52" s="390" t="s">
        <v>72</v>
      </c>
      <c r="S52" s="233" t="s">
        <v>72</v>
      </c>
      <c r="T52" s="234" t="s">
        <v>72</v>
      </c>
      <c r="U52" s="234" t="s">
        <v>72</v>
      </c>
      <c r="V52" s="255" t="e">
        <f t="shared" si="11"/>
        <v>#DIV/0!</v>
      </c>
      <c r="W52" s="240" t="e">
        <f t="shared" si="16"/>
        <v>#DIV/0!</v>
      </c>
      <c r="X52" s="240" t="e">
        <f t="shared" si="17"/>
        <v>#DIV/0!</v>
      </c>
      <c r="Y52" s="245" t="e">
        <f t="shared" si="8"/>
        <v>#DIV/0!</v>
      </c>
      <c r="Z52" s="370">
        <v>0.2</v>
      </c>
      <c r="AA52" s="131"/>
      <c r="AB52" s="269" t="s">
        <v>72</v>
      </c>
      <c r="AC52" s="238" t="s">
        <v>72</v>
      </c>
      <c r="AD52" s="234" t="s">
        <v>72</v>
      </c>
      <c r="AE52" s="271" t="s">
        <v>72</v>
      </c>
      <c r="AF52" s="490"/>
      <c r="AG52" s="480"/>
      <c r="AH52" s="272" t="s">
        <v>72</v>
      </c>
      <c r="AI52" s="273" t="s">
        <v>72</v>
      </c>
      <c r="AJ52" s="274" t="s">
        <v>72</v>
      </c>
      <c r="AK52" s="275">
        <f t="shared" si="4"/>
        <v>0</v>
      </c>
      <c r="AL52" s="272" t="s">
        <v>72</v>
      </c>
      <c r="AM52" s="273" t="s">
        <v>72</v>
      </c>
      <c r="AN52" s="332" t="s">
        <v>72</v>
      </c>
      <c r="AO52" s="340"/>
      <c r="AP52" s="272" t="s">
        <v>72</v>
      </c>
      <c r="AQ52" s="272" t="s">
        <v>72</v>
      </c>
      <c r="AR52" s="273" t="s">
        <v>72</v>
      </c>
      <c r="AS52" s="280" t="s">
        <v>72</v>
      </c>
      <c r="AT52" s="300">
        <f t="shared" si="9"/>
        <v>0</v>
      </c>
      <c r="AU52" s="86">
        <f t="shared" si="12"/>
        <v>0</v>
      </c>
      <c r="AV52" s="85">
        <v>3392.4232081911264</v>
      </c>
      <c r="AW52" s="87" t="e">
        <f t="shared" si="18"/>
        <v>#DIV/0!</v>
      </c>
      <c r="AX52" s="512"/>
      <c r="AY52" s="188"/>
      <c r="AZ52" s="88"/>
      <c r="BA52" s="69" t="e">
        <f>BA51</f>
        <v>#DIV/0!</v>
      </c>
      <c r="BB52" s="414"/>
      <c r="BC52" s="403" t="str">
        <f t="shared" si="13"/>
        <v/>
      </c>
      <c r="BE52" s="89"/>
      <c r="BF52" s="426"/>
      <c r="BG52" s="107"/>
      <c r="BH52" s="90"/>
    </row>
    <row r="53" spans="1:60" ht="17.45" customHeight="1" x14ac:dyDescent="0.2">
      <c r="A53" s="526"/>
      <c r="B53" s="546"/>
      <c r="C53" s="35" t="s">
        <v>33</v>
      </c>
      <c r="D53" s="163"/>
      <c r="E53" s="346"/>
      <c r="F53" s="164"/>
      <c r="G53" s="164"/>
      <c r="H53" s="164"/>
      <c r="I53" s="164"/>
      <c r="J53" s="164"/>
      <c r="K53" s="164"/>
      <c r="L53" s="164"/>
      <c r="M53" s="164"/>
      <c r="N53" s="164"/>
      <c r="O53" s="164"/>
      <c r="P53" s="146">
        <f t="shared" si="10"/>
        <v>0</v>
      </c>
      <c r="Q53" s="297">
        <f>P53+P54</f>
        <v>0</v>
      </c>
      <c r="R53" s="442"/>
      <c r="S53" s="262"/>
      <c r="T53" s="231"/>
      <c r="U53" s="209">
        <f>Q53-R53-S53-T53</f>
        <v>0</v>
      </c>
      <c r="V53" s="258" t="e">
        <f t="shared" si="11"/>
        <v>#DIV/0!</v>
      </c>
      <c r="W53" s="243" t="e">
        <f t="shared" si="16"/>
        <v>#DIV/0!</v>
      </c>
      <c r="X53" s="243" t="e">
        <f t="shared" si="17"/>
        <v>#DIV/0!</v>
      </c>
      <c r="Y53" s="248" t="e">
        <f t="shared" si="8"/>
        <v>#DIV/0!</v>
      </c>
      <c r="Z53" s="375">
        <v>0.15</v>
      </c>
      <c r="AA53" s="130"/>
      <c r="AB53" s="267" t="e">
        <f>R53/(12*(D53-E53+D54-E54))*1000+((Z53)*0.9756*(F53+0.85*(G53+L53+M53))+(Z54)*0.9403*(F54+0.85*(G54+L54+M54)))/(12*(D53+D54))*1000</f>
        <v>#DIV/0!</v>
      </c>
      <c r="AC53" s="237" t="e">
        <f>AB53-AD53</f>
        <v>#DIV/0!</v>
      </c>
      <c r="AD53" s="268" t="e">
        <f>(H53+H54+I53+I54)/(12*(D53+D54))*1000</f>
        <v>#DIV/0!</v>
      </c>
      <c r="AE53" s="104" t="e">
        <f>(AA53+AA54)*AB53*0.012</f>
        <v>#DIV/0!</v>
      </c>
      <c r="AF53" s="489"/>
      <c r="AG53" s="479"/>
      <c r="AH53" s="493" t="e">
        <f>AF53+AF54+AG53-AE53</f>
        <v>#DIV/0!</v>
      </c>
      <c r="AI53" s="5" t="e">
        <f>AH53/(12*(AA53+AA54))*1000</f>
        <v>#DIV/0!</v>
      </c>
      <c r="AJ53" s="6" t="e">
        <f>AI53/AD53</f>
        <v>#DIV/0!</v>
      </c>
      <c r="AK53" s="524">
        <f t="shared" si="4"/>
        <v>0</v>
      </c>
      <c r="AL53" s="10" t="e">
        <f>AF53+AF54+AG53-(AK53+AK54)*AB53*0.012</f>
        <v>#DIV/0!</v>
      </c>
      <c r="AM53" s="5" t="e">
        <f>AL53/(12*(AK53+AK54))*1000</f>
        <v>#DIV/0!</v>
      </c>
      <c r="AN53" s="333" t="e">
        <f>AM53/AD53</f>
        <v>#DIV/0!</v>
      </c>
      <c r="AO53" s="287"/>
      <c r="AP53" s="286" t="e">
        <f>(AO53+AO54)/(12*(AK53+AK54))*1000</f>
        <v>#DIV/0!</v>
      </c>
      <c r="AQ53" s="5" t="e">
        <f>AD53+AM53+AP53</f>
        <v>#DIV/0!</v>
      </c>
      <c r="AR53" s="7" t="e">
        <f>(AM53+AP53)/AD53</f>
        <v>#DIV/0!</v>
      </c>
      <c r="AS53" s="279" t="e">
        <f>AQ53/AD53</f>
        <v>#DIV/0!</v>
      </c>
      <c r="AT53" s="299">
        <f t="shared" si="9"/>
        <v>0</v>
      </c>
      <c r="AU53" s="18">
        <f t="shared" si="12"/>
        <v>0</v>
      </c>
      <c r="AV53" s="4">
        <v>844.77139114807028</v>
      </c>
      <c r="AW53" s="19" t="e">
        <f t="shared" si="18"/>
        <v>#DIV/0!</v>
      </c>
      <c r="AX53" s="515"/>
      <c r="AY53" s="429"/>
      <c r="AZ53" s="15" t="e">
        <f>(AT53+AT54-AX53-AX54)/((AY53+AY54)*12)</f>
        <v>#DIV/0!</v>
      </c>
      <c r="BA53" s="494" t="e">
        <f>IF(AZ53&lt;0,"!!!","")</f>
        <v>#DIV/0!</v>
      </c>
      <c r="BB53" s="496"/>
      <c r="BC53" s="505" t="str">
        <f t="shared" si="13"/>
        <v/>
      </c>
      <c r="BE53" s="57"/>
      <c r="BF53" s="336"/>
      <c r="BG53" s="106">
        <f>IF(AF53+AF54-AX53-AX54&lt;0,AF53+AF54-AX53-AX54,0)</f>
        <v>0</v>
      </c>
      <c r="BH53" s="41">
        <f>IF(AF53+AF54+AG53-AX53-AX54+BE53+BF53&lt;0,AF53+AF54+AG53-AX53-AX54+BE53+BF53,0)</f>
        <v>0</v>
      </c>
    </row>
    <row r="54" spans="1:60" ht="13.5" thickBot="1" x14ac:dyDescent="0.25">
      <c r="A54" s="123"/>
      <c r="B54" s="541"/>
      <c r="C54" s="91" t="s">
        <v>34</v>
      </c>
      <c r="D54" s="98"/>
      <c r="E54" s="347"/>
      <c r="F54" s="165"/>
      <c r="G54" s="165"/>
      <c r="H54" s="165"/>
      <c r="I54" s="165"/>
      <c r="J54" s="165"/>
      <c r="K54" s="165"/>
      <c r="L54" s="165"/>
      <c r="M54" s="165"/>
      <c r="N54" s="165"/>
      <c r="O54" s="165"/>
      <c r="P54" s="147">
        <f t="shared" si="10"/>
        <v>0</v>
      </c>
      <c r="Q54" s="296" t="s">
        <v>72</v>
      </c>
      <c r="R54" s="390" t="s">
        <v>72</v>
      </c>
      <c r="S54" s="233" t="s">
        <v>72</v>
      </c>
      <c r="T54" s="234" t="s">
        <v>72</v>
      </c>
      <c r="U54" s="234" t="s">
        <v>72</v>
      </c>
      <c r="V54" s="255" t="e">
        <f t="shared" si="11"/>
        <v>#DIV/0!</v>
      </c>
      <c r="W54" s="240" t="e">
        <f t="shared" si="16"/>
        <v>#DIV/0!</v>
      </c>
      <c r="X54" s="240" t="e">
        <f t="shared" si="17"/>
        <v>#DIV/0!</v>
      </c>
      <c r="Y54" s="245" t="e">
        <f t="shared" si="8"/>
        <v>#DIV/0!</v>
      </c>
      <c r="Z54" s="370">
        <v>0.2</v>
      </c>
      <c r="AA54" s="131"/>
      <c r="AB54" s="269" t="s">
        <v>72</v>
      </c>
      <c r="AC54" s="238" t="s">
        <v>72</v>
      </c>
      <c r="AD54" s="234" t="s">
        <v>72</v>
      </c>
      <c r="AE54" s="271" t="s">
        <v>72</v>
      </c>
      <c r="AF54" s="490"/>
      <c r="AG54" s="480"/>
      <c r="AH54" s="272" t="s">
        <v>72</v>
      </c>
      <c r="AI54" s="273" t="s">
        <v>72</v>
      </c>
      <c r="AJ54" s="274" t="s">
        <v>72</v>
      </c>
      <c r="AK54" s="275">
        <f t="shared" si="4"/>
        <v>0</v>
      </c>
      <c r="AL54" s="272" t="s">
        <v>72</v>
      </c>
      <c r="AM54" s="273" t="s">
        <v>72</v>
      </c>
      <c r="AN54" s="332" t="s">
        <v>72</v>
      </c>
      <c r="AO54" s="340"/>
      <c r="AP54" s="272" t="s">
        <v>72</v>
      </c>
      <c r="AQ54" s="272" t="s">
        <v>72</v>
      </c>
      <c r="AR54" s="273" t="s">
        <v>72</v>
      </c>
      <c r="AS54" s="280" t="s">
        <v>72</v>
      </c>
      <c r="AT54" s="300">
        <f t="shared" si="9"/>
        <v>0</v>
      </c>
      <c r="AU54" s="86">
        <f t="shared" si="12"/>
        <v>0</v>
      </c>
      <c r="AV54" s="85">
        <v>624.78034520700919</v>
      </c>
      <c r="AW54" s="87" t="e">
        <f t="shared" si="18"/>
        <v>#DIV/0!</v>
      </c>
      <c r="AX54" s="512"/>
      <c r="AY54" s="188"/>
      <c r="AZ54" s="88"/>
      <c r="BA54" s="495" t="e">
        <f>BA53</f>
        <v>#DIV/0!</v>
      </c>
      <c r="BB54" s="497"/>
      <c r="BC54" s="506" t="str">
        <f t="shared" si="13"/>
        <v/>
      </c>
      <c r="BE54" s="89"/>
      <c r="BF54" s="426"/>
      <c r="BG54" s="107"/>
      <c r="BH54" s="90"/>
    </row>
    <row r="55" spans="1:60" x14ac:dyDescent="0.2">
      <c r="A55" s="526"/>
      <c r="B55" s="546"/>
      <c r="C55" s="35" t="s">
        <v>33</v>
      </c>
      <c r="D55" s="163"/>
      <c r="E55" s="346"/>
      <c r="F55" s="164"/>
      <c r="G55" s="164"/>
      <c r="H55" s="164"/>
      <c r="I55" s="164"/>
      <c r="J55" s="164"/>
      <c r="K55" s="164"/>
      <c r="L55" s="164"/>
      <c r="M55" s="164"/>
      <c r="N55" s="164"/>
      <c r="O55" s="164"/>
      <c r="P55" s="146">
        <f t="shared" si="10"/>
        <v>0</v>
      </c>
      <c r="Q55" s="297">
        <f>P55+P56</f>
        <v>0</v>
      </c>
      <c r="R55" s="442"/>
      <c r="S55" s="262"/>
      <c r="T55" s="231"/>
      <c r="U55" s="209">
        <f>Q55-R55-S55-T55</f>
        <v>0</v>
      </c>
      <c r="V55" s="258" t="e">
        <f t="shared" si="11"/>
        <v>#DIV/0!</v>
      </c>
      <c r="W55" s="243" t="e">
        <f t="shared" si="16"/>
        <v>#DIV/0!</v>
      </c>
      <c r="X55" s="243" t="e">
        <f t="shared" si="17"/>
        <v>#DIV/0!</v>
      </c>
      <c r="Y55" s="248" t="e">
        <f t="shared" si="8"/>
        <v>#DIV/0!</v>
      </c>
      <c r="Z55" s="375">
        <v>0.15</v>
      </c>
      <c r="AA55" s="130"/>
      <c r="AB55" s="267" t="e">
        <f>R55/(12*(D55-E55+D56-E56))*1000+((Z55)*0.9756*(F55+0.85*(G55+L55+M55))+(Z56)*0.9403*(F56+0.85*(G56+L56+M56)))/(12*(D55+D56))*1000</f>
        <v>#DIV/0!</v>
      </c>
      <c r="AC55" s="237" t="e">
        <f>AB55-AD55</f>
        <v>#DIV/0!</v>
      </c>
      <c r="AD55" s="268" t="e">
        <f>(H55+H56+I55+I56)/(12*(D55+D56))*1000</f>
        <v>#DIV/0!</v>
      </c>
      <c r="AE55" s="104" t="e">
        <f>(AA55+AA56)*AB55*0.012</f>
        <v>#DIV/0!</v>
      </c>
      <c r="AF55" s="489"/>
      <c r="AG55" s="479"/>
      <c r="AH55" s="239" t="e">
        <f>AF55+AF56+AG55-AE55</f>
        <v>#DIV/0!</v>
      </c>
      <c r="AI55" s="5" t="e">
        <f>AH55/(12*(AA55+AA56))*1000</f>
        <v>#DIV/0!</v>
      </c>
      <c r="AJ55" s="6" t="e">
        <f>AI55/AD55</f>
        <v>#DIV/0!</v>
      </c>
      <c r="AK55" s="524">
        <f t="shared" si="4"/>
        <v>0</v>
      </c>
      <c r="AL55" s="10" t="e">
        <f>AF55+AF56+AG55-(AK55+AK56)*AB55*0.012</f>
        <v>#DIV/0!</v>
      </c>
      <c r="AM55" s="5" t="e">
        <f>AL55/(12*(AK55+AK56))*1000</f>
        <v>#DIV/0!</v>
      </c>
      <c r="AN55" s="283" t="e">
        <f>AM55/AD55</f>
        <v>#DIV/0!</v>
      </c>
      <c r="AO55" s="287"/>
      <c r="AP55" s="286" t="e">
        <f>(AO55+AO56)/(12*(AK55+AK56))*1000</f>
        <v>#DIV/0!</v>
      </c>
      <c r="AQ55" s="5" t="e">
        <f>AD55+AM55+AP55</f>
        <v>#DIV/0!</v>
      </c>
      <c r="AR55" s="7" t="e">
        <f>(AM55+AP55)/AD55</f>
        <v>#DIV/0!</v>
      </c>
      <c r="AS55" s="279" t="e">
        <f>AQ55/AD55</f>
        <v>#DIV/0!</v>
      </c>
      <c r="AT55" s="299">
        <f t="shared" si="9"/>
        <v>0</v>
      </c>
      <c r="AU55" s="18">
        <f t="shared" si="12"/>
        <v>0</v>
      </c>
      <c r="AV55" s="4">
        <v>3556.8124685771745</v>
      </c>
      <c r="AW55" s="19" t="e">
        <f t="shared" si="18"/>
        <v>#DIV/0!</v>
      </c>
      <c r="AX55" s="515"/>
      <c r="AY55" s="429"/>
      <c r="AZ55" s="15" t="e">
        <f>(AT55+AT56-AX55-AX56)/((AY55+AY56)*12)</f>
        <v>#DIV/0!</v>
      </c>
      <c r="BA55" t="e">
        <f>IF(AZ55&lt;0,"!!!","")</f>
        <v>#DIV/0!</v>
      </c>
      <c r="BB55" s="413"/>
      <c r="BC55" s="402" t="str">
        <f t="shared" si="13"/>
        <v/>
      </c>
      <c r="BE55" s="57"/>
      <c r="BF55" s="336"/>
      <c r="BG55" s="106">
        <f>IF(AF55+AF56-AX55-AX56&lt;0,AF55+AF56-AX55-AX56,0)</f>
        <v>0</v>
      </c>
      <c r="BH55" s="41">
        <f>IF(AF55+AF56+AG55-AX55-AX56+BE55+BF55&lt;0,AF55+AF56+AG55-AX55-AX56+BE55+BF55,0)</f>
        <v>0</v>
      </c>
    </row>
    <row r="56" spans="1:60" ht="13.5" thickBot="1" x14ac:dyDescent="0.25">
      <c r="A56" s="123"/>
      <c r="B56" s="541"/>
      <c r="C56" s="91" t="s">
        <v>34</v>
      </c>
      <c r="D56" s="98"/>
      <c r="E56" s="347"/>
      <c r="F56" s="165"/>
      <c r="G56" s="165"/>
      <c r="H56" s="165"/>
      <c r="I56" s="165"/>
      <c r="J56" s="165"/>
      <c r="K56" s="165"/>
      <c r="L56" s="165"/>
      <c r="M56" s="165"/>
      <c r="N56" s="165"/>
      <c r="O56" s="165"/>
      <c r="P56" s="147">
        <f t="shared" si="10"/>
        <v>0</v>
      </c>
      <c r="Q56" s="296" t="s">
        <v>72</v>
      </c>
      <c r="R56" s="390"/>
      <c r="S56" s="233" t="s">
        <v>72</v>
      </c>
      <c r="T56" s="234" t="s">
        <v>72</v>
      </c>
      <c r="U56" s="234" t="s">
        <v>72</v>
      </c>
      <c r="V56" s="255" t="e">
        <f t="shared" si="11"/>
        <v>#DIV/0!</v>
      </c>
      <c r="W56" s="240" t="e">
        <f t="shared" si="16"/>
        <v>#DIV/0!</v>
      </c>
      <c r="X56" s="240" t="e">
        <f t="shared" si="17"/>
        <v>#DIV/0!</v>
      </c>
      <c r="Y56" s="245" t="e">
        <f t="shared" si="8"/>
        <v>#DIV/0!</v>
      </c>
      <c r="Z56" s="370">
        <v>0.2</v>
      </c>
      <c r="AA56" s="131"/>
      <c r="AB56" s="269" t="s">
        <v>72</v>
      </c>
      <c r="AC56" s="238" t="s">
        <v>72</v>
      </c>
      <c r="AD56" s="234" t="s">
        <v>72</v>
      </c>
      <c r="AE56" s="271" t="s">
        <v>72</v>
      </c>
      <c r="AF56" s="490"/>
      <c r="AG56" s="480"/>
      <c r="AH56" s="272" t="s">
        <v>72</v>
      </c>
      <c r="AI56" s="273" t="s">
        <v>72</v>
      </c>
      <c r="AJ56" s="274" t="s">
        <v>72</v>
      </c>
      <c r="AK56" s="275">
        <f t="shared" si="4"/>
        <v>0</v>
      </c>
      <c r="AL56" s="272" t="s">
        <v>72</v>
      </c>
      <c r="AM56" s="273" t="s">
        <v>72</v>
      </c>
      <c r="AN56" s="284" t="s">
        <v>72</v>
      </c>
      <c r="AO56" s="340"/>
      <c r="AP56" s="272" t="s">
        <v>72</v>
      </c>
      <c r="AQ56" s="272" t="s">
        <v>72</v>
      </c>
      <c r="AR56" s="273" t="s">
        <v>72</v>
      </c>
      <c r="AS56" s="280" t="s">
        <v>72</v>
      </c>
      <c r="AT56" s="300">
        <f t="shared" si="9"/>
        <v>0</v>
      </c>
      <c r="AU56" s="86">
        <f t="shared" si="12"/>
        <v>0</v>
      </c>
      <c r="AV56" s="85">
        <v>2400.8439423481286</v>
      </c>
      <c r="AW56" s="87" t="e">
        <f t="shared" si="18"/>
        <v>#DIV/0!</v>
      </c>
      <c r="AX56" s="512"/>
      <c r="AY56" s="188"/>
      <c r="AZ56" s="88"/>
      <c r="BA56" s="69" t="e">
        <f>BA55</f>
        <v>#DIV/0!</v>
      </c>
      <c r="BB56" s="414"/>
      <c r="BC56" s="403" t="str">
        <f t="shared" si="13"/>
        <v/>
      </c>
      <c r="BE56" s="89"/>
      <c r="BF56" s="426"/>
      <c r="BG56" s="107"/>
      <c r="BH56" s="90"/>
    </row>
    <row r="57" spans="1:60" x14ac:dyDescent="0.2">
      <c r="A57" s="526"/>
      <c r="B57" s="546"/>
      <c r="C57" s="35" t="s">
        <v>33</v>
      </c>
      <c r="D57" s="163"/>
      <c r="E57" s="346"/>
      <c r="F57" s="164"/>
      <c r="G57" s="164"/>
      <c r="H57" s="164"/>
      <c r="I57" s="164"/>
      <c r="J57" s="164"/>
      <c r="K57" s="164"/>
      <c r="L57" s="164"/>
      <c r="M57" s="164"/>
      <c r="N57" s="164"/>
      <c r="O57" s="164"/>
      <c r="P57" s="146">
        <f t="shared" si="10"/>
        <v>0</v>
      </c>
      <c r="Q57" s="297">
        <f>P57+P58</f>
        <v>0</v>
      </c>
      <c r="R57" s="442"/>
      <c r="S57" s="262"/>
      <c r="T57" s="231"/>
      <c r="U57" s="209">
        <f>Q57-R57-S57-T57</f>
        <v>0</v>
      </c>
      <c r="V57" s="258" t="e">
        <f t="shared" si="11"/>
        <v>#DIV/0!</v>
      </c>
      <c r="W57" s="243" t="e">
        <f t="shared" si="16"/>
        <v>#DIV/0!</v>
      </c>
      <c r="X57" s="243" t="e">
        <f t="shared" si="17"/>
        <v>#DIV/0!</v>
      </c>
      <c r="Y57" s="248" t="e">
        <f t="shared" si="8"/>
        <v>#DIV/0!</v>
      </c>
      <c r="Z57" s="375">
        <v>0.15</v>
      </c>
      <c r="AA57" s="130"/>
      <c r="AB57" s="267" t="e">
        <f>R57/(12*(D57-E57+D58-E58))*1000+((Z57)*0.9756*(F57+0.85*(G57+L57+M57))+(Z58)*0.9403*(F58+0.85*(G58+L58+M58)))/(12*(D57+D58))*1000</f>
        <v>#DIV/0!</v>
      </c>
      <c r="AC57" s="237" t="e">
        <f>AB57-AD57</f>
        <v>#DIV/0!</v>
      </c>
      <c r="AD57" s="268" t="e">
        <f>(H57+H58+I57+I58)/(12*(D57+D58))*1000</f>
        <v>#DIV/0!</v>
      </c>
      <c r="AE57" s="104" t="e">
        <f>(AA57+AA58)*AB57*0.012</f>
        <v>#DIV/0!</v>
      </c>
      <c r="AF57" s="489"/>
      <c r="AG57" s="479"/>
      <c r="AH57" s="493" t="e">
        <f>AF57+AF58+AG57-AE57</f>
        <v>#DIV/0!</v>
      </c>
      <c r="AI57" s="5" t="e">
        <f>AH57/(12*(AA57+AA58))*1000</f>
        <v>#DIV/0!</v>
      </c>
      <c r="AJ57" s="6" t="e">
        <f>AI57/AD57</f>
        <v>#DIV/0!</v>
      </c>
      <c r="AK57" s="524">
        <f t="shared" si="4"/>
        <v>0</v>
      </c>
      <c r="AL57" s="10" t="e">
        <f>AF57+AF58+AG57-(AK57+AK58)*AB57*0.012</f>
        <v>#DIV/0!</v>
      </c>
      <c r="AM57" s="5" t="e">
        <f>AL57/(12*(AK57+AK58))*1000</f>
        <v>#DIV/0!</v>
      </c>
      <c r="AN57" s="283" t="e">
        <f>AM57/AD57</f>
        <v>#DIV/0!</v>
      </c>
      <c r="AO57" s="287"/>
      <c r="AP57" s="286" t="e">
        <f>(AO57+AO58)/(12*(AK57+AK58))*1000</f>
        <v>#DIV/0!</v>
      </c>
      <c r="AQ57" s="5" t="e">
        <f>AD57+AM57+AP57</f>
        <v>#DIV/0!</v>
      </c>
      <c r="AR57" s="7" t="e">
        <f>(AM57+AP57)/AD57</f>
        <v>#DIV/0!</v>
      </c>
      <c r="AS57" s="279" t="e">
        <f>AQ57/AD57</f>
        <v>#DIV/0!</v>
      </c>
      <c r="AT57" s="299">
        <f t="shared" si="9"/>
        <v>0</v>
      </c>
      <c r="AU57" s="18">
        <f t="shared" si="12"/>
        <v>0</v>
      </c>
      <c r="AV57" s="4">
        <v>3311.5363907787182</v>
      </c>
      <c r="AW57" s="19" t="e">
        <f t="shared" si="18"/>
        <v>#DIV/0!</v>
      </c>
      <c r="AX57" s="515"/>
      <c r="AY57" s="429"/>
      <c r="AZ57" s="15" t="e">
        <f>(AT57+AT58-AX57-AX58)/((AY57+AY58)*12)</f>
        <v>#DIV/0!</v>
      </c>
      <c r="BA57" t="e">
        <f>IF(AZ57&lt;0,"!!!","")</f>
        <v>#DIV/0!</v>
      </c>
      <c r="BB57" s="413"/>
      <c r="BC57" s="402" t="str">
        <f t="shared" si="13"/>
        <v/>
      </c>
      <c r="BE57" s="57"/>
      <c r="BF57" s="336"/>
      <c r="BG57" s="106">
        <f>IF(AF57+AF58-AX57-AX58&lt;0,AF57+AF58-AX57-AX58,0)</f>
        <v>0</v>
      </c>
      <c r="BH57" s="41">
        <f>IF(AF57+AF58+AG57-AX57-AX58+BE57+BF57&lt;0,AF57+AF58+AG57-AX57-AX58+BE57+BF57,0)</f>
        <v>0</v>
      </c>
    </row>
    <row r="58" spans="1:60" ht="13.5" thickBot="1" x14ac:dyDescent="0.25">
      <c r="A58" s="123"/>
      <c r="B58" s="541"/>
      <c r="C58" s="91" t="s">
        <v>34</v>
      </c>
      <c r="D58" s="98"/>
      <c r="E58" s="347"/>
      <c r="F58" s="165"/>
      <c r="G58" s="165"/>
      <c r="H58" s="165"/>
      <c r="I58" s="165"/>
      <c r="J58" s="165"/>
      <c r="K58" s="165"/>
      <c r="L58" s="165"/>
      <c r="M58" s="165"/>
      <c r="N58" s="165"/>
      <c r="O58" s="165"/>
      <c r="P58" s="147">
        <f t="shared" si="10"/>
        <v>0</v>
      </c>
      <c r="Q58" s="296" t="s">
        <v>72</v>
      </c>
      <c r="R58" s="390" t="s">
        <v>72</v>
      </c>
      <c r="S58" s="233" t="s">
        <v>72</v>
      </c>
      <c r="T58" s="234" t="s">
        <v>72</v>
      </c>
      <c r="U58" s="234" t="s">
        <v>72</v>
      </c>
      <c r="V58" s="255" t="e">
        <f t="shared" si="11"/>
        <v>#DIV/0!</v>
      </c>
      <c r="W58" s="240" t="e">
        <f t="shared" si="16"/>
        <v>#DIV/0!</v>
      </c>
      <c r="X58" s="240" t="e">
        <f t="shared" si="17"/>
        <v>#DIV/0!</v>
      </c>
      <c r="Y58" s="245" t="e">
        <f t="shared" si="8"/>
        <v>#DIV/0!</v>
      </c>
      <c r="Z58" s="370">
        <v>0.2</v>
      </c>
      <c r="AA58" s="131"/>
      <c r="AB58" s="269" t="s">
        <v>72</v>
      </c>
      <c r="AC58" s="238" t="s">
        <v>72</v>
      </c>
      <c r="AD58" s="234" t="s">
        <v>72</v>
      </c>
      <c r="AE58" s="271" t="s">
        <v>72</v>
      </c>
      <c r="AF58" s="490"/>
      <c r="AG58" s="480"/>
      <c r="AH58" s="272" t="s">
        <v>72</v>
      </c>
      <c r="AI58" s="273" t="s">
        <v>72</v>
      </c>
      <c r="AJ58" s="274" t="s">
        <v>72</v>
      </c>
      <c r="AK58" s="275">
        <f t="shared" si="4"/>
        <v>0</v>
      </c>
      <c r="AL58" s="272" t="s">
        <v>72</v>
      </c>
      <c r="AM58" s="273" t="s">
        <v>72</v>
      </c>
      <c r="AN58" s="284" t="s">
        <v>72</v>
      </c>
      <c r="AO58" s="340"/>
      <c r="AP58" s="272" t="s">
        <v>72</v>
      </c>
      <c r="AQ58" s="272" t="s">
        <v>72</v>
      </c>
      <c r="AR58" s="273" t="s">
        <v>72</v>
      </c>
      <c r="AS58" s="280" t="s">
        <v>72</v>
      </c>
      <c r="AT58" s="300">
        <f t="shared" si="9"/>
        <v>0</v>
      </c>
      <c r="AU58" s="86">
        <f t="shared" si="12"/>
        <v>0</v>
      </c>
      <c r="AV58" s="85">
        <v>2297.0167427701681</v>
      </c>
      <c r="AW58" s="87" t="e">
        <f t="shared" si="18"/>
        <v>#DIV/0!</v>
      </c>
      <c r="AX58" s="512"/>
      <c r="AY58" s="188"/>
      <c r="AZ58" s="88"/>
      <c r="BA58" s="69" t="e">
        <f>BA57</f>
        <v>#DIV/0!</v>
      </c>
      <c r="BB58" s="414"/>
      <c r="BC58" s="403" t="str">
        <f t="shared" si="13"/>
        <v/>
      </c>
      <c r="BE58" s="89"/>
      <c r="BF58" s="426"/>
      <c r="BG58" s="107"/>
      <c r="BH58" s="90"/>
    </row>
    <row r="59" spans="1:60" x14ac:dyDescent="0.2">
      <c r="A59" s="526"/>
      <c r="B59" s="546"/>
      <c r="C59" s="35" t="s">
        <v>33</v>
      </c>
      <c r="D59" s="163"/>
      <c r="E59" s="346"/>
      <c r="F59" s="164"/>
      <c r="G59" s="164"/>
      <c r="H59" s="164"/>
      <c r="I59" s="164"/>
      <c r="J59" s="164"/>
      <c r="K59" s="164"/>
      <c r="L59" s="164"/>
      <c r="M59" s="164"/>
      <c r="N59" s="164"/>
      <c r="O59" s="164"/>
      <c r="P59" s="146">
        <f t="shared" si="10"/>
        <v>0</v>
      </c>
      <c r="Q59" s="297">
        <f>P59+P60</f>
        <v>0</v>
      </c>
      <c r="R59" s="442"/>
      <c r="S59" s="262"/>
      <c r="T59" s="231"/>
      <c r="U59" s="209">
        <f>Q59-R59-S59-T59</f>
        <v>0</v>
      </c>
      <c r="V59" s="258" t="e">
        <f t="shared" si="11"/>
        <v>#DIV/0!</v>
      </c>
      <c r="W59" s="243" t="e">
        <f t="shared" si="16"/>
        <v>#DIV/0!</v>
      </c>
      <c r="X59" s="243" t="e">
        <f t="shared" si="17"/>
        <v>#DIV/0!</v>
      </c>
      <c r="Y59" s="248" t="e">
        <f t="shared" si="8"/>
        <v>#DIV/0!</v>
      </c>
      <c r="Z59" s="375">
        <v>0.15</v>
      </c>
      <c r="AA59" s="130"/>
      <c r="AB59" s="267" t="e">
        <f>R59/(12*(D59-E59+D60-E60))*1000+((Z59)*0.9756*(F59+0.85*(G59+L59+M59))+(Z60)*0.9403*(F60+0.85*(G60+L60+M60)))/(12*(D59+D60))*1000</f>
        <v>#DIV/0!</v>
      </c>
      <c r="AC59" s="237" t="e">
        <f>AB59-AD59</f>
        <v>#DIV/0!</v>
      </c>
      <c r="AD59" s="268" t="e">
        <f>(H59+H60+I59+I60)/(12*(D59+D60))*1000</f>
        <v>#DIV/0!</v>
      </c>
      <c r="AE59" s="104" t="e">
        <f>(AA59+AA60)*AB59*0.012</f>
        <v>#DIV/0!</v>
      </c>
      <c r="AF59" s="489"/>
      <c r="AG59" s="479"/>
      <c r="AH59" s="239" t="e">
        <f>AF59+AF60+AG59-AE59</f>
        <v>#DIV/0!</v>
      </c>
      <c r="AI59" s="5" t="e">
        <f>AH59/(12*(AA59+AA60))*1000</f>
        <v>#DIV/0!</v>
      </c>
      <c r="AJ59" s="6" t="e">
        <f>AI59/AD59</f>
        <v>#DIV/0!</v>
      </c>
      <c r="AK59" s="524">
        <f t="shared" si="4"/>
        <v>0</v>
      </c>
      <c r="AL59" s="10" t="e">
        <f>AF59+AF60+AG59-(AK59+AK60)*AB59*0.012</f>
        <v>#DIV/0!</v>
      </c>
      <c r="AM59" s="5" t="e">
        <f>AL59/(12*(AK59+AK60))*1000</f>
        <v>#DIV/0!</v>
      </c>
      <c r="AN59" s="283" t="e">
        <f>AM59/AD59</f>
        <v>#DIV/0!</v>
      </c>
      <c r="AO59" s="287"/>
      <c r="AP59" s="286" t="e">
        <f>(AO59+AO60)/(12*(AK59+AK60))*1000</f>
        <v>#DIV/0!</v>
      </c>
      <c r="AQ59" s="5" t="e">
        <f>AD59+AM59+AP59</f>
        <v>#DIV/0!</v>
      </c>
      <c r="AR59" s="7" t="e">
        <f>(AM59+AP59)/AD59</f>
        <v>#DIV/0!</v>
      </c>
      <c r="AS59" s="279" t="e">
        <f>AQ59/AD59</f>
        <v>#DIV/0!</v>
      </c>
      <c r="AT59" s="299">
        <f t="shared" si="9"/>
        <v>0</v>
      </c>
      <c r="AU59" s="18">
        <f t="shared" si="12"/>
        <v>0</v>
      </c>
      <c r="AV59" s="4">
        <v>748.9342723004695</v>
      </c>
      <c r="AW59" s="19" t="e">
        <f t="shared" si="18"/>
        <v>#DIV/0!</v>
      </c>
      <c r="AX59" s="515"/>
      <c r="AY59" s="429"/>
      <c r="AZ59" s="15" t="e">
        <f>(AT59+AT60-AX59-AX60)/((AY59+AY60)*12)</f>
        <v>#DIV/0!</v>
      </c>
      <c r="BA59" s="494" t="e">
        <f>IF(AZ59&lt;0,"!!!","")</f>
        <v>#DIV/0!</v>
      </c>
      <c r="BB59" s="496"/>
      <c r="BC59" s="505" t="str">
        <f t="shared" si="13"/>
        <v/>
      </c>
      <c r="BE59" s="57"/>
      <c r="BF59" s="336"/>
      <c r="BG59" s="106">
        <f>IF(AF59+AF60-AX59-AX60&lt;0,AF59+AF60-AX59-AX60,0)</f>
        <v>0</v>
      </c>
      <c r="BH59" s="41">
        <f>IF(AF59+AF60+AG59-AX59-AX60+BE59+BF59&lt;0,AF59+AF60+AG59-AX59-AX60+BE59+BF59,0)</f>
        <v>0</v>
      </c>
    </row>
    <row r="60" spans="1:60" ht="13.5" thickBot="1" x14ac:dyDescent="0.25">
      <c r="A60" s="123"/>
      <c r="B60" s="541"/>
      <c r="C60" s="91" t="s">
        <v>34</v>
      </c>
      <c r="D60" s="98"/>
      <c r="E60" s="347"/>
      <c r="F60" s="165"/>
      <c r="G60" s="165"/>
      <c r="H60" s="165"/>
      <c r="I60" s="165"/>
      <c r="J60" s="165"/>
      <c r="K60" s="165"/>
      <c r="L60" s="165"/>
      <c r="M60" s="165"/>
      <c r="N60" s="165"/>
      <c r="O60" s="165"/>
      <c r="P60" s="147">
        <f t="shared" si="10"/>
        <v>0</v>
      </c>
      <c r="Q60" s="296" t="s">
        <v>72</v>
      </c>
      <c r="R60" s="390" t="s">
        <v>72</v>
      </c>
      <c r="S60" s="233" t="s">
        <v>72</v>
      </c>
      <c r="T60" s="234" t="s">
        <v>72</v>
      </c>
      <c r="U60" s="234" t="s">
        <v>72</v>
      </c>
      <c r="V60" s="255" t="e">
        <f t="shared" si="11"/>
        <v>#DIV/0!</v>
      </c>
      <c r="W60" s="240" t="e">
        <f t="shared" si="16"/>
        <v>#DIV/0!</v>
      </c>
      <c r="X60" s="240" t="e">
        <f t="shared" si="17"/>
        <v>#DIV/0!</v>
      </c>
      <c r="Y60" s="245" t="e">
        <f t="shared" si="8"/>
        <v>#DIV/0!</v>
      </c>
      <c r="Z60" s="370">
        <v>0.2</v>
      </c>
      <c r="AA60" s="131"/>
      <c r="AB60" s="269" t="s">
        <v>72</v>
      </c>
      <c r="AC60" s="238" t="s">
        <v>72</v>
      </c>
      <c r="AD60" s="234" t="s">
        <v>72</v>
      </c>
      <c r="AE60" s="271" t="s">
        <v>72</v>
      </c>
      <c r="AF60" s="490"/>
      <c r="AG60" s="480"/>
      <c r="AH60" s="272" t="s">
        <v>72</v>
      </c>
      <c r="AI60" s="273" t="s">
        <v>72</v>
      </c>
      <c r="AJ60" s="274" t="s">
        <v>72</v>
      </c>
      <c r="AK60" s="275">
        <f t="shared" si="4"/>
        <v>0</v>
      </c>
      <c r="AL60" s="272" t="s">
        <v>72</v>
      </c>
      <c r="AM60" s="273" t="s">
        <v>72</v>
      </c>
      <c r="AN60" s="284" t="s">
        <v>72</v>
      </c>
      <c r="AO60" s="340"/>
      <c r="AP60" s="272" t="s">
        <v>72</v>
      </c>
      <c r="AQ60" s="272" t="s">
        <v>72</v>
      </c>
      <c r="AR60" s="273" t="s">
        <v>72</v>
      </c>
      <c r="AS60" s="280" t="s">
        <v>72</v>
      </c>
      <c r="AT60" s="300">
        <f t="shared" si="9"/>
        <v>0</v>
      </c>
      <c r="AU60" s="86">
        <f t="shared" si="12"/>
        <v>0</v>
      </c>
      <c r="AV60" s="85">
        <v>44.906338208878623</v>
      </c>
      <c r="AW60" s="87" t="e">
        <f t="shared" si="18"/>
        <v>#DIV/0!</v>
      </c>
      <c r="AX60" s="512"/>
      <c r="AY60" s="188"/>
      <c r="AZ60" s="88"/>
      <c r="BA60" s="495" t="e">
        <f>BA59</f>
        <v>#DIV/0!</v>
      </c>
      <c r="BB60" s="497"/>
      <c r="BC60" s="506" t="str">
        <f t="shared" si="13"/>
        <v/>
      </c>
      <c r="BE60" s="89"/>
      <c r="BF60" s="426"/>
      <c r="BG60" s="107"/>
      <c r="BH60" s="90"/>
    </row>
    <row r="61" spans="1:60" x14ac:dyDescent="0.2">
      <c r="A61" s="526"/>
      <c r="B61" s="546"/>
      <c r="C61" s="35" t="s">
        <v>33</v>
      </c>
      <c r="D61" s="163"/>
      <c r="E61" s="346"/>
      <c r="F61" s="164"/>
      <c r="G61" s="164"/>
      <c r="H61" s="164"/>
      <c r="I61" s="164"/>
      <c r="J61" s="164"/>
      <c r="K61" s="164"/>
      <c r="L61" s="164"/>
      <c r="M61" s="164"/>
      <c r="N61" s="164"/>
      <c r="O61" s="164"/>
      <c r="P61" s="146">
        <f t="shared" si="10"/>
        <v>0</v>
      </c>
      <c r="Q61" s="297">
        <f>P61+P62</f>
        <v>0</v>
      </c>
      <c r="R61" s="442"/>
      <c r="S61" s="262"/>
      <c r="T61" s="231"/>
      <c r="U61" s="209">
        <f>Q61-R61-S61-T61</f>
        <v>0</v>
      </c>
      <c r="V61" s="258" t="e">
        <f t="shared" si="11"/>
        <v>#DIV/0!</v>
      </c>
      <c r="W61" s="243" t="e">
        <f t="shared" si="16"/>
        <v>#DIV/0!</v>
      </c>
      <c r="X61" s="243" t="e">
        <f t="shared" si="17"/>
        <v>#DIV/0!</v>
      </c>
      <c r="Y61" s="248" t="e">
        <f t="shared" si="8"/>
        <v>#DIV/0!</v>
      </c>
      <c r="Z61" s="375">
        <v>0.15</v>
      </c>
      <c r="AA61" s="130"/>
      <c r="AB61" s="267" t="e">
        <f>R61/(12*(D61-E61+D62-E62))*1000+((Z61)*0.9756*(F61+0.85*(G61+L61+M61))+(Z62)*0.9403*(F62+0.85*(G62+L62+M62)))/(12*(D61+D62))*1000</f>
        <v>#DIV/0!</v>
      </c>
      <c r="AC61" s="237" t="e">
        <f>AB61-AD61</f>
        <v>#DIV/0!</v>
      </c>
      <c r="AD61" s="268" t="e">
        <f>(H61+H62+I61+I62)/(12*(D61+D62))*1000</f>
        <v>#DIV/0!</v>
      </c>
      <c r="AE61" s="104" t="e">
        <f>(AA61+AA62)*AB61*0.012</f>
        <v>#DIV/0!</v>
      </c>
      <c r="AF61" s="489"/>
      <c r="AG61" s="479"/>
      <c r="AH61" s="239" t="e">
        <f>AF61+AF62+AG61-AE61</f>
        <v>#DIV/0!</v>
      </c>
      <c r="AI61" s="5" t="e">
        <f>AH61/(12*(AA61+AA62))*1000</f>
        <v>#DIV/0!</v>
      </c>
      <c r="AJ61" s="6" t="e">
        <f>AI61/AD61</f>
        <v>#DIV/0!</v>
      </c>
      <c r="AK61" s="524">
        <f t="shared" si="4"/>
        <v>0</v>
      </c>
      <c r="AL61" s="10" t="e">
        <f>AF61+AF62+AG61-(AK61+AK62)*AB61*0.012</f>
        <v>#DIV/0!</v>
      </c>
      <c r="AM61" s="5" t="e">
        <f>AL61/(12*(AK61+AK62))*1000</f>
        <v>#DIV/0!</v>
      </c>
      <c r="AN61" s="283" t="e">
        <f>AM61/AD61</f>
        <v>#DIV/0!</v>
      </c>
      <c r="AO61" s="287"/>
      <c r="AP61" s="286" t="e">
        <f>(AO61+AO62)/(12*(AK61+AK62))*1000</f>
        <v>#DIV/0!</v>
      </c>
      <c r="AQ61" s="5" t="e">
        <f>AD61+AM61+AP61</f>
        <v>#DIV/0!</v>
      </c>
      <c r="AR61" s="7" t="e">
        <f>(AM61+AP61)/AD61</f>
        <v>#DIV/0!</v>
      </c>
      <c r="AS61" s="279" t="e">
        <f>AQ61/AD61</f>
        <v>#DIV/0!</v>
      </c>
      <c r="AT61" s="299">
        <f t="shared" si="9"/>
        <v>0</v>
      </c>
      <c r="AU61" s="18">
        <f t="shared" si="12"/>
        <v>0</v>
      </c>
      <c r="AV61" s="4">
        <v>1395.567139194372</v>
      </c>
      <c r="AW61" s="19" t="e">
        <f t="shared" si="18"/>
        <v>#DIV/0!</v>
      </c>
      <c r="AX61" s="515"/>
      <c r="AY61" s="429"/>
      <c r="AZ61" s="15" t="e">
        <f>(AT61+AT62-AX61-AX62)/((AY61+AY62)*12)</f>
        <v>#DIV/0!</v>
      </c>
      <c r="BA61" s="494" t="e">
        <f>IF(AZ61&lt;0,"!!!","")</f>
        <v>#DIV/0!</v>
      </c>
      <c r="BB61" s="496"/>
      <c r="BC61" s="505" t="str">
        <f t="shared" si="13"/>
        <v/>
      </c>
      <c r="BE61" s="57"/>
      <c r="BF61" s="336"/>
      <c r="BG61" s="106">
        <f>IF(AF61+AF62-AX61-AX62&lt;0,AF61+AF62-AX61-AX62,0)</f>
        <v>0</v>
      </c>
      <c r="BH61" s="41">
        <f>IF(AF61+AF62+AG61-AX61-AX62+BE61+BF61&lt;0,AF61+AF62+AG61-AX61-AX62+BE61+BF61,0)</f>
        <v>0</v>
      </c>
    </row>
    <row r="62" spans="1:60" ht="13.5" thickBot="1" x14ac:dyDescent="0.25">
      <c r="A62" s="123"/>
      <c r="B62" s="541"/>
      <c r="C62" s="91" t="s">
        <v>34</v>
      </c>
      <c r="D62" s="98"/>
      <c r="E62" s="347"/>
      <c r="F62" s="165"/>
      <c r="G62" s="165"/>
      <c r="H62" s="165"/>
      <c r="I62" s="165"/>
      <c r="J62" s="165"/>
      <c r="K62" s="165"/>
      <c r="L62" s="165"/>
      <c r="M62" s="165"/>
      <c r="N62" s="165"/>
      <c r="O62" s="165"/>
      <c r="P62" s="147">
        <f t="shared" si="10"/>
        <v>0</v>
      </c>
      <c r="Q62" s="296" t="s">
        <v>72</v>
      </c>
      <c r="R62" s="390" t="s">
        <v>72</v>
      </c>
      <c r="S62" s="233" t="s">
        <v>72</v>
      </c>
      <c r="T62" s="234" t="s">
        <v>72</v>
      </c>
      <c r="U62" s="234" t="s">
        <v>72</v>
      </c>
      <c r="V62" s="255" t="e">
        <f t="shared" si="11"/>
        <v>#DIV/0!</v>
      </c>
      <c r="W62" s="240" t="e">
        <f t="shared" si="16"/>
        <v>#DIV/0!</v>
      </c>
      <c r="X62" s="240" t="e">
        <f t="shared" si="17"/>
        <v>#DIV/0!</v>
      </c>
      <c r="Y62" s="245" t="e">
        <f t="shared" ref="Y62:Y115" si="19">W62+X62</f>
        <v>#DIV/0!</v>
      </c>
      <c r="Z62" s="370">
        <v>0.2</v>
      </c>
      <c r="AA62" s="131"/>
      <c r="AB62" s="269" t="s">
        <v>72</v>
      </c>
      <c r="AC62" s="238" t="s">
        <v>72</v>
      </c>
      <c r="AD62" s="234" t="s">
        <v>72</v>
      </c>
      <c r="AE62" s="271" t="s">
        <v>72</v>
      </c>
      <c r="AF62" s="490"/>
      <c r="AG62" s="480"/>
      <c r="AH62" s="272" t="s">
        <v>72</v>
      </c>
      <c r="AI62" s="273" t="s">
        <v>72</v>
      </c>
      <c r="AJ62" s="274" t="s">
        <v>72</v>
      </c>
      <c r="AK62" s="275">
        <f t="shared" si="4"/>
        <v>0</v>
      </c>
      <c r="AL62" s="272" t="s">
        <v>72</v>
      </c>
      <c r="AM62" s="273" t="s">
        <v>72</v>
      </c>
      <c r="AN62" s="284" t="s">
        <v>72</v>
      </c>
      <c r="AO62" s="340"/>
      <c r="AP62" s="272" t="s">
        <v>72</v>
      </c>
      <c r="AQ62" s="272" t="s">
        <v>72</v>
      </c>
      <c r="AR62" s="273" t="s">
        <v>72</v>
      </c>
      <c r="AS62" s="280" t="s">
        <v>72</v>
      </c>
      <c r="AT62" s="300">
        <f t="shared" si="9"/>
        <v>0</v>
      </c>
      <c r="AU62" s="86">
        <f t="shared" si="12"/>
        <v>0</v>
      </c>
      <c r="AV62" s="85">
        <v>675.45405258877736</v>
      </c>
      <c r="AW62" s="87" t="e">
        <f t="shared" si="18"/>
        <v>#DIV/0!</v>
      </c>
      <c r="AX62" s="512"/>
      <c r="AY62" s="188"/>
      <c r="AZ62" s="88"/>
      <c r="BA62" s="495" t="e">
        <f>BA61</f>
        <v>#DIV/0!</v>
      </c>
      <c r="BB62" s="497"/>
      <c r="BC62" s="506" t="str">
        <f t="shared" si="13"/>
        <v/>
      </c>
      <c r="BE62" s="89"/>
      <c r="BF62" s="426"/>
      <c r="BG62" s="107"/>
      <c r="BH62" s="90"/>
    </row>
    <row r="63" spans="1:60" x14ac:dyDescent="0.2">
      <c r="A63" s="526"/>
      <c r="B63" s="546"/>
      <c r="C63" s="35" t="s">
        <v>33</v>
      </c>
      <c r="D63" s="163"/>
      <c r="E63" s="346"/>
      <c r="F63" s="164"/>
      <c r="G63" s="164"/>
      <c r="H63" s="164"/>
      <c r="I63" s="164"/>
      <c r="J63" s="164"/>
      <c r="K63" s="164"/>
      <c r="L63" s="164"/>
      <c r="M63" s="164"/>
      <c r="N63" s="164"/>
      <c r="O63" s="164"/>
      <c r="P63" s="146">
        <f t="shared" si="10"/>
        <v>0</v>
      </c>
      <c r="Q63" s="297">
        <f>P63+P64</f>
        <v>0</v>
      </c>
      <c r="R63" s="442"/>
      <c r="S63" s="262"/>
      <c r="T63" s="231"/>
      <c r="U63" s="209">
        <f>Q63-R63-S63-T63</f>
        <v>0</v>
      </c>
      <c r="V63" s="258" t="e">
        <f t="shared" si="11"/>
        <v>#DIV/0!</v>
      </c>
      <c r="W63" s="243" t="e">
        <f t="shared" si="16"/>
        <v>#DIV/0!</v>
      </c>
      <c r="X63" s="243" t="e">
        <f t="shared" si="17"/>
        <v>#DIV/0!</v>
      </c>
      <c r="Y63" s="248" t="e">
        <f t="shared" si="19"/>
        <v>#DIV/0!</v>
      </c>
      <c r="Z63" s="375">
        <v>0.15</v>
      </c>
      <c r="AA63" s="130"/>
      <c r="AB63" s="267" t="e">
        <f>R63/(12*(D63-E63+D64-E64))*1000+((Z63)*0.9756*(F63+0.85*(G63+L63+M63))+(Z64)*0.9403*(F64+0.85*(G64+L64+M64)))/(12*(D63+D64))*1000</f>
        <v>#DIV/0!</v>
      </c>
      <c r="AC63" s="237" t="e">
        <f>AB63-AD63</f>
        <v>#DIV/0!</v>
      </c>
      <c r="AD63" s="268" t="e">
        <f>(H63+H64+I63+I64)/(12*(D63+D64))*1000</f>
        <v>#DIV/0!</v>
      </c>
      <c r="AE63" s="104" t="e">
        <f>(AA63+AA64)*AB63*0.012</f>
        <v>#DIV/0!</v>
      </c>
      <c r="AF63" s="489"/>
      <c r="AG63" s="479"/>
      <c r="AH63" s="239" t="e">
        <f>AF63+AF64+AG63-AE63</f>
        <v>#DIV/0!</v>
      </c>
      <c r="AI63" s="5" t="e">
        <f>AH63/(12*(AA63+AA64))*1000</f>
        <v>#DIV/0!</v>
      </c>
      <c r="AJ63" s="6" t="e">
        <f>AI63/AD63</f>
        <v>#DIV/0!</v>
      </c>
      <c r="AK63" s="524">
        <f t="shared" si="4"/>
        <v>0</v>
      </c>
      <c r="AL63" s="10" t="e">
        <f>AF63+AF64+AG63-(AK63+AK64)*AB63*0.012</f>
        <v>#DIV/0!</v>
      </c>
      <c r="AM63" s="5" t="e">
        <f>AL63/(12*(AK63+AK64))*1000</f>
        <v>#DIV/0!</v>
      </c>
      <c r="AN63" s="283" t="e">
        <f>AM63/AD63</f>
        <v>#DIV/0!</v>
      </c>
      <c r="AO63" s="287"/>
      <c r="AP63" s="286" t="e">
        <f>(AO63+AO64)/(12*(AK63+AK64))*1000</f>
        <v>#DIV/0!</v>
      </c>
      <c r="AQ63" s="5" t="e">
        <f>AD63+AM63+AP63</f>
        <v>#DIV/0!</v>
      </c>
      <c r="AR63" s="7" t="e">
        <f>(AM63+AP63)/AD63</f>
        <v>#DIV/0!</v>
      </c>
      <c r="AS63" s="279" t="e">
        <f>AQ63/AD63</f>
        <v>#DIV/0!</v>
      </c>
      <c r="AT63" s="299">
        <f t="shared" si="9"/>
        <v>0</v>
      </c>
      <c r="AU63" s="18">
        <f t="shared" si="12"/>
        <v>0</v>
      </c>
      <c r="AV63" s="4">
        <v>3547.5625101477513</v>
      </c>
      <c r="AW63" s="19" t="e">
        <f t="shared" si="18"/>
        <v>#DIV/0!</v>
      </c>
      <c r="AX63" s="515"/>
      <c r="AY63" s="515"/>
      <c r="AZ63" s="15" t="e">
        <f>(AT63+AT64-AX63-AX64)/((AY63+AY64)*12)</f>
        <v>#DIV/0!</v>
      </c>
      <c r="BA63" s="24" t="e">
        <f>IF(AZ63&lt;0,"!!!","")</f>
        <v>#DIV/0!</v>
      </c>
      <c r="BB63" s="413"/>
      <c r="BC63" s="402" t="str">
        <f t="shared" si="13"/>
        <v/>
      </c>
      <c r="BE63" s="57"/>
      <c r="BF63" s="336"/>
      <c r="BG63" s="106">
        <f>IF(AF63+AF64-AX63-AX64&lt;0,AF63+AF64-AX63-AX64,0)</f>
        <v>0</v>
      </c>
      <c r="BH63" s="41">
        <f>IF(AF63+AF64+AG63-AX63-AX64+BE63+BF63&lt;0,AF63+AF64+AG63-AX63-AX64+BE63+BF63,0)</f>
        <v>0</v>
      </c>
    </row>
    <row r="64" spans="1:60" ht="13.5" thickBot="1" x14ac:dyDescent="0.25">
      <c r="A64" s="123"/>
      <c r="B64" s="541"/>
      <c r="C64" s="91" t="s">
        <v>34</v>
      </c>
      <c r="D64" s="98"/>
      <c r="E64" s="347"/>
      <c r="F64" s="165"/>
      <c r="G64" s="165"/>
      <c r="H64" s="165"/>
      <c r="I64" s="165"/>
      <c r="J64" s="165"/>
      <c r="K64" s="165"/>
      <c r="L64" s="165"/>
      <c r="M64" s="165"/>
      <c r="N64" s="165"/>
      <c r="O64" s="165"/>
      <c r="P64" s="147">
        <f t="shared" si="10"/>
        <v>0</v>
      </c>
      <c r="Q64" s="296" t="s">
        <v>72</v>
      </c>
      <c r="R64" s="390" t="s">
        <v>72</v>
      </c>
      <c r="S64" s="233" t="s">
        <v>72</v>
      </c>
      <c r="T64" s="234" t="s">
        <v>72</v>
      </c>
      <c r="U64" s="234" t="s">
        <v>72</v>
      </c>
      <c r="V64" s="255" t="e">
        <f t="shared" si="11"/>
        <v>#DIV/0!</v>
      </c>
      <c r="W64" s="240" t="e">
        <f t="shared" si="16"/>
        <v>#DIV/0!</v>
      </c>
      <c r="X64" s="240" t="e">
        <f t="shared" si="17"/>
        <v>#DIV/0!</v>
      </c>
      <c r="Y64" s="245" t="e">
        <f t="shared" si="19"/>
        <v>#DIV/0!</v>
      </c>
      <c r="Z64" s="370">
        <v>0.2</v>
      </c>
      <c r="AA64" s="131"/>
      <c r="AB64" s="269" t="s">
        <v>72</v>
      </c>
      <c r="AC64" s="238" t="s">
        <v>72</v>
      </c>
      <c r="AD64" s="234" t="s">
        <v>72</v>
      </c>
      <c r="AE64" s="271" t="s">
        <v>72</v>
      </c>
      <c r="AF64" s="490"/>
      <c r="AG64" s="480"/>
      <c r="AH64" s="272" t="s">
        <v>72</v>
      </c>
      <c r="AI64" s="273" t="s">
        <v>72</v>
      </c>
      <c r="AJ64" s="274" t="s">
        <v>72</v>
      </c>
      <c r="AK64" s="275">
        <f t="shared" si="4"/>
        <v>0</v>
      </c>
      <c r="AL64" s="272" t="s">
        <v>72</v>
      </c>
      <c r="AM64" s="273" t="s">
        <v>72</v>
      </c>
      <c r="AN64" s="284" t="s">
        <v>72</v>
      </c>
      <c r="AO64" s="340"/>
      <c r="AP64" s="272" t="s">
        <v>72</v>
      </c>
      <c r="AQ64" s="272" t="s">
        <v>72</v>
      </c>
      <c r="AR64" s="273" t="s">
        <v>72</v>
      </c>
      <c r="AS64" s="280" t="s">
        <v>72</v>
      </c>
      <c r="AT64" s="300">
        <f t="shared" si="9"/>
        <v>0</v>
      </c>
      <c r="AU64" s="86">
        <f t="shared" si="12"/>
        <v>0</v>
      </c>
      <c r="AV64" s="85">
        <v>4297.5044091710752</v>
      </c>
      <c r="AW64" s="87" t="e">
        <f t="shared" si="18"/>
        <v>#DIV/0!</v>
      </c>
      <c r="AX64" s="512"/>
      <c r="AY64" s="512"/>
      <c r="AZ64" s="88"/>
      <c r="BA64" s="392" t="e">
        <f>BA63</f>
        <v>#DIV/0!</v>
      </c>
      <c r="BB64" s="414"/>
      <c r="BC64" s="403" t="str">
        <f t="shared" si="13"/>
        <v/>
      </c>
      <c r="BE64" s="89"/>
      <c r="BF64" s="426"/>
      <c r="BG64" s="107"/>
      <c r="BH64" s="90"/>
    </row>
    <row r="65" spans="1:60" x14ac:dyDescent="0.2">
      <c r="A65" s="526"/>
      <c r="B65" s="546"/>
      <c r="C65" s="35" t="s">
        <v>33</v>
      </c>
      <c r="D65" s="163"/>
      <c r="E65" s="346"/>
      <c r="F65" s="164"/>
      <c r="G65" s="164"/>
      <c r="H65" s="164"/>
      <c r="I65" s="164"/>
      <c r="J65" s="164"/>
      <c r="K65" s="164"/>
      <c r="L65" s="164"/>
      <c r="M65" s="164"/>
      <c r="N65" s="164"/>
      <c r="O65" s="164"/>
      <c r="P65" s="146">
        <f t="shared" si="10"/>
        <v>0</v>
      </c>
      <c r="Q65" s="297">
        <f>P65+P66</f>
        <v>0</v>
      </c>
      <c r="R65" s="442"/>
      <c r="S65" s="262"/>
      <c r="T65" s="231"/>
      <c r="U65" s="209">
        <f>Q65-R65-S65-T65</f>
        <v>0</v>
      </c>
      <c r="V65" s="258" t="e">
        <f t="shared" si="11"/>
        <v>#DIV/0!</v>
      </c>
      <c r="W65" s="243" t="e">
        <f t="shared" si="16"/>
        <v>#DIV/0!</v>
      </c>
      <c r="X65" s="243" t="e">
        <f t="shared" si="17"/>
        <v>#DIV/0!</v>
      </c>
      <c r="Y65" s="248" t="e">
        <f t="shared" si="19"/>
        <v>#DIV/0!</v>
      </c>
      <c r="Z65" s="375">
        <v>0.15</v>
      </c>
      <c r="AA65" s="130"/>
      <c r="AB65" s="267" t="e">
        <f>R65/(12*(D65-E65+D66-E66))*1000+((Z65)*0.9756*(F65+0.85*(G65+L65+M65))+(Z66)*0.9403*(F66+0.85*(G66+L66+M66)))/(12*(D65+D66))*1000</f>
        <v>#DIV/0!</v>
      </c>
      <c r="AC65" s="237" t="e">
        <f>AB65-AD65</f>
        <v>#DIV/0!</v>
      </c>
      <c r="AD65" s="268" t="e">
        <f>(H65+H66+I65+I66)/(12*(D65+D66))*1000</f>
        <v>#DIV/0!</v>
      </c>
      <c r="AE65" s="104" t="e">
        <f>(AA65+AA66)*AB65*0.012</f>
        <v>#DIV/0!</v>
      </c>
      <c r="AF65" s="489"/>
      <c r="AG65" s="479"/>
      <c r="AH65" s="239" t="e">
        <f>AF65+AF66+AG65-AE65</f>
        <v>#DIV/0!</v>
      </c>
      <c r="AI65" s="5" t="e">
        <f>AH65/(12*(AA65+AA66))*1000</f>
        <v>#DIV/0!</v>
      </c>
      <c r="AJ65" s="6" t="e">
        <f>AI65/AD65</f>
        <v>#DIV/0!</v>
      </c>
      <c r="AK65" s="524">
        <f t="shared" si="4"/>
        <v>0</v>
      </c>
      <c r="AL65" s="10" t="e">
        <f>AF65+AF66+AG65-(AK65+AK66)*AB65*0.012</f>
        <v>#DIV/0!</v>
      </c>
      <c r="AM65" s="5" t="e">
        <f>AL65/(12*(AK65+AK66))*1000</f>
        <v>#DIV/0!</v>
      </c>
      <c r="AN65" s="283" t="e">
        <f>AM65/AD65</f>
        <v>#DIV/0!</v>
      </c>
      <c r="AO65" s="287"/>
      <c r="AP65" s="286" t="e">
        <f>(AO65+AO66)/(12*(AK65+AK66))*1000</f>
        <v>#DIV/0!</v>
      </c>
      <c r="AQ65" s="5" t="e">
        <f>AD65+AM65+AP65</f>
        <v>#DIV/0!</v>
      </c>
      <c r="AR65" s="7" t="e">
        <f>(AM65+AP65)/AD65</f>
        <v>#DIV/0!</v>
      </c>
      <c r="AS65" s="279" t="e">
        <f>AQ65/AD65</f>
        <v>#DIV/0!</v>
      </c>
      <c r="AT65" s="299">
        <f t="shared" si="9"/>
        <v>0</v>
      </c>
      <c r="AU65" s="18">
        <f t="shared" si="12"/>
        <v>0</v>
      </c>
      <c r="AV65" s="117">
        <v>2165.9530282434671</v>
      </c>
      <c r="AW65" s="19" t="e">
        <f t="shared" si="18"/>
        <v>#DIV/0!</v>
      </c>
      <c r="AX65" s="515"/>
      <c r="AY65" s="515"/>
      <c r="AZ65" s="15" t="e">
        <f>(AT65+AT66-AX65-AX66)/((AY65+AY66)*12)</f>
        <v>#DIV/0!</v>
      </c>
      <c r="BA65" s="494" t="e">
        <f>IF(AZ65&lt;0,"!!!","")</f>
        <v>#DIV/0!</v>
      </c>
      <c r="BB65" s="496"/>
      <c r="BC65" s="505" t="str">
        <f t="shared" si="13"/>
        <v/>
      </c>
      <c r="BE65" s="57"/>
      <c r="BF65" s="336"/>
      <c r="BG65" s="106">
        <f>IF(AF65+AF66-AX65-AX66&lt;0,AF65+AF66-AX65-AX66,0)</f>
        <v>0</v>
      </c>
      <c r="BH65" s="41">
        <f>IF(AF65+AF66+AG65-AX65-AX66+BE65+BF65&lt;0,AF65+AF66+AG65-AX65-AX66+BE65+BF65,0)</f>
        <v>0</v>
      </c>
    </row>
    <row r="66" spans="1:60" ht="13.5" thickBot="1" x14ac:dyDescent="0.25">
      <c r="A66" s="123"/>
      <c r="B66" s="541"/>
      <c r="C66" s="91" t="s">
        <v>34</v>
      </c>
      <c r="D66" s="98"/>
      <c r="E66" s="347"/>
      <c r="F66" s="165"/>
      <c r="G66" s="165"/>
      <c r="H66" s="165"/>
      <c r="I66" s="165"/>
      <c r="J66" s="165"/>
      <c r="K66" s="165"/>
      <c r="L66" s="165"/>
      <c r="M66" s="165"/>
      <c r="N66" s="165"/>
      <c r="O66" s="165"/>
      <c r="P66" s="147">
        <f t="shared" si="10"/>
        <v>0</v>
      </c>
      <c r="Q66" s="296" t="s">
        <v>72</v>
      </c>
      <c r="R66" s="390" t="s">
        <v>72</v>
      </c>
      <c r="S66" s="233" t="s">
        <v>72</v>
      </c>
      <c r="T66" s="234" t="s">
        <v>72</v>
      </c>
      <c r="U66" s="234" t="s">
        <v>72</v>
      </c>
      <c r="V66" s="255" t="e">
        <f t="shared" si="11"/>
        <v>#DIV/0!</v>
      </c>
      <c r="W66" s="240" t="e">
        <f t="shared" si="16"/>
        <v>#DIV/0!</v>
      </c>
      <c r="X66" s="240" t="e">
        <f t="shared" si="17"/>
        <v>#DIV/0!</v>
      </c>
      <c r="Y66" s="245" t="e">
        <f t="shared" si="19"/>
        <v>#DIV/0!</v>
      </c>
      <c r="Z66" s="370">
        <v>0.2</v>
      </c>
      <c r="AA66" s="131"/>
      <c r="AB66" s="269" t="s">
        <v>72</v>
      </c>
      <c r="AC66" s="238" t="s">
        <v>72</v>
      </c>
      <c r="AD66" s="234" t="s">
        <v>72</v>
      </c>
      <c r="AE66" s="271" t="s">
        <v>72</v>
      </c>
      <c r="AF66" s="490"/>
      <c r="AG66" s="480"/>
      <c r="AH66" s="272" t="s">
        <v>72</v>
      </c>
      <c r="AI66" s="273" t="s">
        <v>72</v>
      </c>
      <c r="AJ66" s="274" t="s">
        <v>72</v>
      </c>
      <c r="AK66" s="275">
        <f t="shared" si="4"/>
        <v>0</v>
      </c>
      <c r="AL66" s="272" t="s">
        <v>72</v>
      </c>
      <c r="AM66" s="273" t="s">
        <v>72</v>
      </c>
      <c r="AN66" s="284" t="s">
        <v>72</v>
      </c>
      <c r="AO66" s="340"/>
      <c r="AP66" s="272" t="s">
        <v>72</v>
      </c>
      <c r="AQ66" s="272" t="s">
        <v>72</v>
      </c>
      <c r="AR66" s="273" t="s">
        <v>72</v>
      </c>
      <c r="AS66" s="280" t="s">
        <v>72</v>
      </c>
      <c r="AT66" s="300">
        <f t="shared" si="9"/>
        <v>0</v>
      </c>
      <c r="AU66" s="86">
        <f t="shared" si="12"/>
        <v>0</v>
      </c>
      <c r="AV66" s="118">
        <v>1640.192235908921</v>
      </c>
      <c r="AW66" s="87" t="e">
        <f t="shared" si="18"/>
        <v>#DIV/0!</v>
      </c>
      <c r="AX66" s="512"/>
      <c r="AY66" s="512"/>
      <c r="AZ66" s="88"/>
      <c r="BA66" s="495" t="e">
        <f>BA65</f>
        <v>#DIV/0!</v>
      </c>
      <c r="BB66" s="497"/>
      <c r="BC66" s="506" t="str">
        <f t="shared" si="13"/>
        <v/>
      </c>
      <c r="BE66" s="89"/>
      <c r="BF66" s="426"/>
      <c r="BG66" s="107"/>
      <c r="BH66" s="90"/>
    </row>
    <row r="67" spans="1:60" x14ac:dyDescent="0.2">
      <c r="A67" s="526"/>
      <c r="B67" s="546"/>
      <c r="C67" s="35" t="s">
        <v>33</v>
      </c>
      <c r="D67" s="163"/>
      <c r="E67" s="346"/>
      <c r="F67" s="164"/>
      <c r="G67" s="164"/>
      <c r="H67" s="164"/>
      <c r="I67" s="164"/>
      <c r="J67" s="164"/>
      <c r="K67" s="164"/>
      <c r="L67" s="164"/>
      <c r="M67" s="164"/>
      <c r="N67" s="164"/>
      <c r="O67" s="164"/>
      <c r="P67" s="146">
        <f t="shared" ref="P67:P96" si="20">SUM(F67:O67)</f>
        <v>0</v>
      </c>
      <c r="Q67" s="297">
        <f>P67+P68</f>
        <v>0</v>
      </c>
      <c r="R67" s="442"/>
      <c r="S67" s="262"/>
      <c r="T67" s="231"/>
      <c r="U67" s="209">
        <f>Q67-R67-S67-T67</f>
        <v>0</v>
      </c>
      <c r="V67" s="258" t="e">
        <f t="shared" si="11"/>
        <v>#DIV/0!</v>
      </c>
      <c r="W67" s="243" t="e">
        <f t="shared" si="16"/>
        <v>#DIV/0!</v>
      </c>
      <c r="X67" s="243" t="e">
        <f t="shared" si="17"/>
        <v>#DIV/0!</v>
      </c>
      <c r="Y67" s="248" t="e">
        <f t="shared" si="19"/>
        <v>#DIV/0!</v>
      </c>
      <c r="Z67" s="375">
        <v>0.15</v>
      </c>
      <c r="AA67" s="130"/>
      <c r="AB67" s="267" t="e">
        <f>R67/(12*(D67-E67+D68-E68))*1000+((Z67)*0.9756*(F67+0.85*(G67+L67+M67))+(Z68)*0.9403*(F68+0.85*(G68+L68+M68)))/(12*(D67+D68))*1000</f>
        <v>#DIV/0!</v>
      </c>
      <c r="AC67" s="237" t="e">
        <f>AB67-AD67</f>
        <v>#DIV/0!</v>
      </c>
      <c r="AD67" s="268" t="e">
        <f>(H67+H68+I67+I68)/(12*(D67+D68))*1000</f>
        <v>#DIV/0!</v>
      </c>
      <c r="AE67" s="104" t="e">
        <f>(AA67+AA68)*AB67*0.012</f>
        <v>#DIV/0!</v>
      </c>
      <c r="AF67" s="489"/>
      <c r="AG67" s="479"/>
      <c r="AH67" s="239" t="e">
        <f>AF67+AF68+AG67-AE67</f>
        <v>#DIV/0!</v>
      </c>
      <c r="AI67" s="5" t="e">
        <f>AH67/(12*(AA67+AA68))*1000</f>
        <v>#DIV/0!</v>
      </c>
      <c r="AJ67" s="6" t="e">
        <f>AI67/AD67</f>
        <v>#DIV/0!</v>
      </c>
      <c r="AK67" s="524">
        <f t="shared" si="4"/>
        <v>0</v>
      </c>
      <c r="AL67" s="10" t="e">
        <f>AF67+AF68+AG67-(AK67+AK68)*AB67*0.012</f>
        <v>#DIV/0!</v>
      </c>
      <c r="AM67" s="5" t="e">
        <f>AL67/(12*(AK67+AK68))*1000</f>
        <v>#DIV/0!</v>
      </c>
      <c r="AN67" s="283" t="e">
        <f>AM67/AD67</f>
        <v>#DIV/0!</v>
      </c>
      <c r="AO67" s="287"/>
      <c r="AP67" s="286" t="e">
        <f>(AO67+AO68)/(12*(AK67+AK68))*1000</f>
        <v>#DIV/0!</v>
      </c>
      <c r="AQ67" s="5" t="e">
        <f>AD67+AM67+AP67</f>
        <v>#DIV/0!</v>
      </c>
      <c r="AR67" s="7" t="e">
        <f>(AM67+AP67)/AD67</f>
        <v>#DIV/0!</v>
      </c>
      <c r="AS67" s="279" t="e">
        <f>AQ67/AD67</f>
        <v>#DIV/0!</v>
      </c>
      <c r="AT67" s="299">
        <f t="shared" si="9"/>
        <v>0</v>
      </c>
      <c r="AU67" s="18">
        <f t="shared" si="12"/>
        <v>0</v>
      </c>
      <c r="AV67" s="4">
        <v>2121.6048876869991</v>
      </c>
      <c r="AW67" s="19" t="e">
        <f t="shared" si="18"/>
        <v>#DIV/0!</v>
      </c>
      <c r="AX67" s="515"/>
      <c r="AY67" s="515"/>
      <c r="AZ67" s="15" t="e">
        <f>(AT67+AT68-AX67-AX68)/((AY67+AY68)*12)</f>
        <v>#DIV/0!</v>
      </c>
      <c r="BA67" t="e">
        <f>IF(AZ67&lt;0,"!!!","")</f>
        <v>#DIV/0!</v>
      </c>
      <c r="BB67" s="496"/>
      <c r="BC67" s="505" t="str">
        <f t="shared" si="13"/>
        <v/>
      </c>
      <c r="BE67" s="57"/>
      <c r="BF67" s="336"/>
      <c r="BG67" s="106">
        <f>IF(AF67+AF68-AX67-AX68&lt;0,AF67+AF68-AX67-AX68,0)</f>
        <v>0</v>
      </c>
      <c r="BH67" s="41">
        <f>IF(AF67+AF68+AG67-AX67-AX68+BE67+BF67&lt;0,AF67+AF68+AG67-AX67-AX68+BE67+BF67,0)</f>
        <v>0</v>
      </c>
    </row>
    <row r="68" spans="1:60" ht="13.5" thickBot="1" x14ac:dyDescent="0.25">
      <c r="A68" s="123"/>
      <c r="B68" s="541"/>
      <c r="C68" s="91" t="s">
        <v>34</v>
      </c>
      <c r="D68" s="98"/>
      <c r="E68" s="347"/>
      <c r="F68" s="165"/>
      <c r="G68" s="165"/>
      <c r="H68" s="165"/>
      <c r="I68" s="165"/>
      <c r="J68" s="165"/>
      <c r="K68" s="165"/>
      <c r="L68" s="165"/>
      <c r="M68" s="165"/>
      <c r="N68" s="165"/>
      <c r="O68" s="165"/>
      <c r="P68" s="147">
        <f t="shared" si="20"/>
        <v>0</v>
      </c>
      <c r="Q68" s="296" t="s">
        <v>72</v>
      </c>
      <c r="R68" s="390" t="s">
        <v>72</v>
      </c>
      <c r="S68" s="233" t="s">
        <v>72</v>
      </c>
      <c r="T68" s="234" t="s">
        <v>72</v>
      </c>
      <c r="U68" s="234" t="s">
        <v>72</v>
      </c>
      <c r="V68" s="255" t="e">
        <f t="shared" si="11"/>
        <v>#DIV/0!</v>
      </c>
      <c r="W68" s="240" t="e">
        <f t="shared" si="16"/>
        <v>#DIV/0!</v>
      </c>
      <c r="X68" s="240" t="e">
        <f t="shared" si="17"/>
        <v>#DIV/0!</v>
      </c>
      <c r="Y68" s="245" t="e">
        <f t="shared" si="19"/>
        <v>#DIV/0!</v>
      </c>
      <c r="Z68" s="370">
        <v>0.2</v>
      </c>
      <c r="AA68" s="131"/>
      <c r="AB68" s="269" t="s">
        <v>72</v>
      </c>
      <c r="AC68" s="238" t="s">
        <v>72</v>
      </c>
      <c r="AD68" s="234" t="s">
        <v>72</v>
      </c>
      <c r="AE68" s="271" t="s">
        <v>72</v>
      </c>
      <c r="AF68" s="490"/>
      <c r="AG68" s="480"/>
      <c r="AH68" s="272" t="s">
        <v>72</v>
      </c>
      <c r="AI68" s="273" t="s">
        <v>72</v>
      </c>
      <c r="AJ68" s="274" t="s">
        <v>72</v>
      </c>
      <c r="AK68" s="275">
        <f t="shared" si="4"/>
        <v>0</v>
      </c>
      <c r="AL68" s="272" t="s">
        <v>72</v>
      </c>
      <c r="AM68" s="273" t="s">
        <v>72</v>
      </c>
      <c r="AN68" s="284" t="s">
        <v>72</v>
      </c>
      <c r="AO68" s="340"/>
      <c r="AP68" s="272" t="s">
        <v>72</v>
      </c>
      <c r="AQ68" s="272" t="s">
        <v>72</v>
      </c>
      <c r="AR68" s="273" t="s">
        <v>72</v>
      </c>
      <c r="AS68" s="280" t="s">
        <v>72</v>
      </c>
      <c r="AT68" s="300">
        <f t="shared" ref="AT68:AT129" si="21">AF68+AO68</f>
        <v>0</v>
      </c>
      <c r="AU68" s="86">
        <f t="shared" si="12"/>
        <v>0</v>
      </c>
      <c r="AV68" s="85">
        <v>3443.3137254901958</v>
      </c>
      <c r="AW68" s="87" t="e">
        <f t="shared" si="18"/>
        <v>#DIV/0!</v>
      </c>
      <c r="AX68" s="512"/>
      <c r="AY68" s="512"/>
      <c r="AZ68" s="88"/>
      <c r="BA68" s="69" t="e">
        <f>BA67</f>
        <v>#DIV/0!</v>
      </c>
      <c r="BB68" s="497"/>
      <c r="BC68" s="506" t="str">
        <f t="shared" si="13"/>
        <v/>
      </c>
      <c r="BE68" s="89"/>
      <c r="BF68" s="426"/>
      <c r="BG68" s="107"/>
      <c r="BH68" s="90"/>
    </row>
    <row r="69" spans="1:60" x14ac:dyDescent="0.2">
      <c r="A69" s="526"/>
      <c r="B69" s="546"/>
      <c r="C69" s="35" t="s">
        <v>33</v>
      </c>
      <c r="D69" s="163"/>
      <c r="E69" s="346"/>
      <c r="F69" s="164"/>
      <c r="G69" s="164"/>
      <c r="H69" s="164"/>
      <c r="I69" s="164"/>
      <c r="J69" s="164"/>
      <c r="K69" s="164"/>
      <c r="L69" s="164"/>
      <c r="M69" s="164"/>
      <c r="N69" s="164"/>
      <c r="O69" s="164"/>
      <c r="P69" s="146">
        <f t="shared" si="20"/>
        <v>0</v>
      </c>
      <c r="Q69" s="297">
        <f>P69+P70</f>
        <v>0</v>
      </c>
      <c r="R69" s="442"/>
      <c r="S69" s="262"/>
      <c r="T69" s="231"/>
      <c r="U69" s="209">
        <f>Q69-R69-S69-T69</f>
        <v>0</v>
      </c>
      <c r="V69" s="258" t="e">
        <f t="shared" ref="V69:V100" si="22">P69/(12*D69)*1000</f>
        <v>#DIV/0!</v>
      </c>
      <c r="W69" s="243" t="e">
        <f t="shared" si="16"/>
        <v>#DIV/0!</v>
      </c>
      <c r="X69" s="243" t="e">
        <f t="shared" si="17"/>
        <v>#DIV/0!</v>
      </c>
      <c r="Y69" s="248" t="e">
        <f t="shared" si="19"/>
        <v>#DIV/0!</v>
      </c>
      <c r="Z69" s="375">
        <v>0.15</v>
      </c>
      <c r="AA69" s="130"/>
      <c r="AB69" s="267" t="e">
        <f>R69/(12*(D69-E69+D70-E70))*1000+((Z69)*0.9756*(F69+0.85*(G69+L69+M69))+(Z70)*0.9403*(F70+0.85*(G70+L70+M70)))/(12*(D69+D70))*1000</f>
        <v>#DIV/0!</v>
      </c>
      <c r="AC69" s="237" t="e">
        <f>AB69-AD69</f>
        <v>#DIV/0!</v>
      </c>
      <c r="AD69" s="268" t="e">
        <f>(H69+H70+I69+I70)/(12*(D69+D70))*1000</f>
        <v>#DIV/0!</v>
      </c>
      <c r="AE69" s="104" t="e">
        <f>(AA69+AA70)*AB69*0.012</f>
        <v>#DIV/0!</v>
      </c>
      <c r="AF69" s="489"/>
      <c r="AG69" s="479"/>
      <c r="AH69" s="239" t="e">
        <f>AF69+AF70+AG69-AE69</f>
        <v>#DIV/0!</v>
      </c>
      <c r="AI69" s="5" t="e">
        <f>AH69/(12*(AA69+AA70))*1000</f>
        <v>#DIV/0!</v>
      </c>
      <c r="AJ69" s="6" t="e">
        <f>AI69/AD69</f>
        <v>#DIV/0!</v>
      </c>
      <c r="AK69" s="524">
        <f t="shared" ref="AK69:AK132" si="23">AA69</f>
        <v>0</v>
      </c>
      <c r="AL69" s="10" t="e">
        <f>AF69+AF70+AG69-(AK69+AK70)*AB69*0.012</f>
        <v>#DIV/0!</v>
      </c>
      <c r="AM69" s="5" t="e">
        <f>AL69/(12*(AK69+AK70))*1000</f>
        <v>#DIV/0!</v>
      </c>
      <c r="AN69" s="283" t="e">
        <f>AM69/AD69</f>
        <v>#DIV/0!</v>
      </c>
      <c r="AO69" s="287"/>
      <c r="AP69" s="286" t="e">
        <f>(AO69+AO70)/(12*(AK69+AK70))*1000</f>
        <v>#DIV/0!</v>
      </c>
      <c r="AQ69" s="5" t="e">
        <f>AD69+AM69+AP69</f>
        <v>#DIV/0!</v>
      </c>
      <c r="AR69" s="7" t="e">
        <f>(AM69+AP69)/AD69</f>
        <v>#DIV/0!</v>
      </c>
      <c r="AS69" s="279" t="e">
        <f>AQ69/AD69</f>
        <v>#DIV/0!</v>
      </c>
      <c r="AT69" s="299">
        <f t="shared" si="21"/>
        <v>0</v>
      </c>
      <c r="AU69" s="18">
        <f t="shared" ref="AU69:AU100" si="24">H69+I69</f>
        <v>0</v>
      </c>
      <c r="AV69" s="4">
        <v>2766.6890466142336</v>
      </c>
      <c r="AW69" s="19" t="e">
        <f t="shared" si="18"/>
        <v>#DIV/0!</v>
      </c>
      <c r="AX69" s="515"/>
      <c r="AY69" s="515"/>
      <c r="AZ69" s="15" t="e">
        <f>(AT69+AT70-AX69-AX70)/((AY69+AY70)*12)</f>
        <v>#DIV/0!</v>
      </c>
      <c r="BA69" s="338" t="e">
        <f>IF(AZ69&lt;0,"!!!","")</f>
        <v>#DIV/0!</v>
      </c>
      <c r="BB69" s="413"/>
      <c r="BC69" s="402" t="str">
        <f t="shared" si="13"/>
        <v/>
      </c>
      <c r="BE69" s="57"/>
      <c r="BF69" s="336"/>
      <c r="BG69" s="106">
        <f>IF(AF69+AF70-AX69-AX70&lt;0,AF69+AF70-AX69-AX70,0)</f>
        <v>0</v>
      </c>
      <c r="BH69" s="41">
        <f>IF(AF69+AF70+AG69-AX69-AX70+BE69+BF69&lt;0,AF69+AF70+AG69-AX69-AX70+BE69+BF69,0)</f>
        <v>0</v>
      </c>
    </row>
    <row r="70" spans="1:60" ht="13.5" thickBot="1" x14ac:dyDescent="0.25">
      <c r="A70" s="123"/>
      <c r="B70" s="541"/>
      <c r="C70" s="91" t="s">
        <v>34</v>
      </c>
      <c r="D70" s="98"/>
      <c r="E70" s="347"/>
      <c r="F70" s="165"/>
      <c r="G70" s="165"/>
      <c r="H70" s="165"/>
      <c r="I70" s="165"/>
      <c r="J70" s="165"/>
      <c r="K70" s="165"/>
      <c r="L70" s="165"/>
      <c r="M70" s="165"/>
      <c r="N70" s="165"/>
      <c r="O70" s="165"/>
      <c r="P70" s="147">
        <f t="shared" si="20"/>
        <v>0</v>
      </c>
      <c r="Q70" s="296" t="s">
        <v>72</v>
      </c>
      <c r="R70" s="390" t="s">
        <v>72</v>
      </c>
      <c r="S70" s="233" t="s">
        <v>72</v>
      </c>
      <c r="T70" s="234" t="s">
        <v>72</v>
      </c>
      <c r="U70" s="234" t="s">
        <v>72</v>
      </c>
      <c r="V70" s="255" t="e">
        <f t="shared" si="22"/>
        <v>#DIV/0!</v>
      </c>
      <c r="W70" s="240" t="e">
        <f t="shared" si="16"/>
        <v>#DIV/0!</v>
      </c>
      <c r="X70" s="240" t="e">
        <f t="shared" si="17"/>
        <v>#DIV/0!</v>
      </c>
      <c r="Y70" s="245" t="e">
        <f t="shared" si="19"/>
        <v>#DIV/0!</v>
      </c>
      <c r="Z70" s="370">
        <v>0.2</v>
      </c>
      <c r="AA70" s="131"/>
      <c r="AB70" s="269" t="s">
        <v>72</v>
      </c>
      <c r="AC70" s="238" t="s">
        <v>72</v>
      </c>
      <c r="AD70" s="234" t="s">
        <v>72</v>
      </c>
      <c r="AE70" s="271" t="s">
        <v>72</v>
      </c>
      <c r="AF70" s="490"/>
      <c r="AG70" s="480"/>
      <c r="AH70" s="272" t="s">
        <v>72</v>
      </c>
      <c r="AI70" s="273" t="s">
        <v>72</v>
      </c>
      <c r="AJ70" s="274" t="s">
        <v>72</v>
      </c>
      <c r="AK70" s="275">
        <f t="shared" si="23"/>
        <v>0</v>
      </c>
      <c r="AL70" s="272" t="s">
        <v>72</v>
      </c>
      <c r="AM70" s="273" t="s">
        <v>72</v>
      </c>
      <c r="AN70" s="284" t="s">
        <v>72</v>
      </c>
      <c r="AO70" s="340"/>
      <c r="AP70" s="272" t="s">
        <v>72</v>
      </c>
      <c r="AQ70" s="272" t="s">
        <v>72</v>
      </c>
      <c r="AR70" s="273" t="s">
        <v>72</v>
      </c>
      <c r="AS70" s="280" t="s">
        <v>72</v>
      </c>
      <c r="AT70" s="300">
        <f>AF70+AO70</f>
        <v>0</v>
      </c>
      <c r="AU70" s="86">
        <f t="shared" si="24"/>
        <v>0</v>
      </c>
      <c r="AV70" s="85">
        <v>2535.0982462877623</v>
      </c>
      <c r="AW70" s="87" t="e">
        <f t="shared" si="18"/>
        <v>#DIV/0!</v>
      </c>
      <c r="AX70" s="512"/>
      <c r="AY70" s="512"/>
      <c r="AZ70" s="88"/>
      <c r="BA70" s="339" t="e">
        <f>BA69</f>
        <v>#DIV/0!</v>
      </c>
      <c r="BB70" s="414"/>
      <c r="BC70" s="403" t="str">
        <f t="shared" si="13"/>
        <v/>
      </c>
      <c r="BE70" s="89"/>
      <c r="BF70" s="426"/>
      <c r="BG70" s="107"/>
      <c r="BH70" s="90"/>
    </row>
    <row r="71" spans="1:60" x14ac:dyDescent="0.2">
      <c r="A71" s="526"/>
      <c r="B71" s="546"/>
      <c r="C71" s="35" t="s">
        <v>33</v>
      </c>
      <c r="D71" s="163"/>
      <c r="E71" s="346"/>
      <c r="F71" s="164"/>
      <c r="G71" s="164"/>
      <c r="H71" s="164"/>
      <c r="I71" s="164"/>
      <c r="J71" s="164"/>
      <c r="K71" s="164"/>
      <c r="L71" s="164"/>
      <c r="M71" s="164"/>
      <c r="N71" s="164"/>
      <c r="O71" s="164"/>
      <c r="P71" s="146">
        <f t="shared" si="20"/>
        <v>0</v>
      </c>
      <c r="Q71" s="297">
        <f>P71+P72</f>
        <v>0</v>
      </c>
      <c r="R71" s="442"/>
      <c r="S71" s="262"/>
      <c r="T71" s="231"/>
      <c r="U71" s="209">
        <f>Q71-R71-S71-T71</f>
        <v>0</v>
      </c>
      <c r="V71" s="258" t="e">
        <f t="shared" si="22"/>
        <v>#DIV/0!</v>
      </c>
      <c r="W71" s="243" t="e">
        <f t="shared" si="16"/>
        <v>#DIV/0!</v>
      </c>
      <c r="X71" s="243" t="e">
        <f t="shared" si="17"/>
        <v>#DIV/0!</v>
      </c>
      <c r="Y71" s="248" t="e">
        <f t="shared" si="19"/>
        <v>#DIV/0!</v>
      </c>
      <c r="Z71" s="375">
        <v>0.15</v>
      </c>
      <c r="AA71" s="130"/>
      <c r="AB71" s="267" t="e">
        <f>R71/(12*(D71-E71+D72-E72))*1000+((Z71)*0.9756*(F71+0.85*(G71+L71+M71))+(Z72)*0.9403*(F72+0.85*(G72+L72+M72)))/(12*(D71+D72))*1000</f>
        <v>#DIV/0!</v>
      </c>
      <c r="AC71" s="237" t="e">
        <f>AB71-AD71</f>
        <v>#DIV/0!</v>
      </c>
      <c r="AD71" s="268" t="e">
        <f>(H71+H72+I71+I72)/(12*(D71+D72))*1000</f>
        <v>#DIV/0!</v>
      </c>
      <c r="AE71" s="104" t="e">
        <f>(AA71+AA72)*AB71*0.012</f>
        <v>#DIV/0!</v>
      </c>
      <c r="AF71" s="489"/>
      <c r="AG71" s="479"/>
      <c r="AH71" s="239" t="e">
        <f>AF71+AF72+AG71-AE71</f>
        <v>#DIV/0!</v>
      </c>
      <c r="AI71" s="5" t="e">
        <f>AH71/(12*(AA71+AA72))*1000</f>
        <v>#DIV/0!</v>
      </c>
      <c r="AJ71" s="6" t="e">
        <f>AI71/AD71</f>
        <v>#DIV/0!</v>
      </c>
      <c r="AK71" s="524">
        <f t="shared" si="23"/>
        <v>0</v>
      </c>
      <c r="AL71" s="10" t="e">
        <f>AF71+AF72+AG71-(AK71+AK72)*AB71*0.012</f>
        <v>#DIV/0!</v>
      </c>
      <c r="AM71" s="5" t="e">
        <f>AL71/(12*(AK71+AK72))*1000</f>
        <v>#DIV/0!</v>
      </c>
      <c r="AN71" s="283" t="e">
        <f>AM71/AD71</f>
        <v>#DIV/0!</v>
      </c>
      <c r="AO71" s="287"/>
      <c r="AP71" s="286" t="e">
        <f>(AO71+AO72)/(12*(AK71+AK72))*1000</f>
        <v>#DIV/0!</v>
      </c>
      <c r="AQ71" s="5" t="e">
        <f>AD71+AM71+AP71</f>
        <v>#DIV/0!</v>
      </c>
      <c r="AR71" s="7" t="e">
        <f>(AM71+AP71)/AD71</f>
        <v>#DIV/0!</v>
      </c>
      <c r="AS71" s="279" t="e">
        <f>AQ71/AD71</f>
        <v>#DIV/0!</v>
      </c>
      <c r="AT71" s="299">
        <f t="shared" si="21"/>
        <v>0</v>
      </c>
      <c r="AU71" s="18">
        <f t="shared" si="24"/>
        <v>0</v>
      </c>
      <c r="AV71" s="4">
        <v>2514.5266637460677</v>
      </c>
      <c r="AW71" s="19" t="e">
        <f t="shared" si="18"/>
        <v>#DIV/0!</v>
      </c>
      <c r="AX71" s="515"/>
      <c r="AY71" s="429"/>
      <c r="AZ71" s="15" t="e">
        <f>(AT71+AT72-AX71-AX72)/((AY71+AY72)*12)</f>
        <v>#DIV/0!</v>
      </c>
      <c r="BA71" s="24" t="e">
        <f>IF(AZ71&lt;0,"!!!","")</f>
        <v>#DIV/0!</v>
      </c>
      <c r="BB71" s="413"/>
      <c r="BC71" s="402" t="str">
        <f t="shared" ref="BC71:BC102" si="25">IF(BB71&gt;0,BB71-AX71,"")</f>
        <v/>
      </c>
      <c r="BE71" s="57"/>
      <c r="BF71" s="336"/>
      <c r="BG71" s="106">
        <f>IF(AF71+AF72-AX71-AX72&lt;0,AF71+AF72-AX71-AX72,0)</f>
        <v>0</v>
      </c>
      <c r="BH71" s="41">
        <f>IF(AF71+AF72+AG71-AX71-AX72+BE71+BF71&lt;0,AF71+AF72+AG71-AX71-AX72+BE71+BF71,0)</f>
        <v>0</v>
      </c>
    </row>
    <row r="72" spans="1:60" ht="13.5" thickBot="1" x14ac:dyDescent="0.25">
      <c r="A72" s="123"/>
      <c r="B72" s="541"/>
      <c r="C72" s="91" t="s">
        <v>34</v>
      </c>
      <c r="D72" s="98"/>
      <c r="E72" s="347"/>
      <c r="F72" s="165"/>
      <c r="G72" s="165"/>
      <c r="H72" s="165"/>
      <c r="I72" s="165"/>
      <c r="J72" s="165"/>
      <c r="K72" s="165"/>
      <c r="L72" s="165"/>
      <c r="M72" s="165"/>
      <c r="N72" s="165"/>
      <c r="O72" s="165"/>
      <c r="P72" s="147">
        <f t="shared" si="20"/>
        <v>0</v>
      </c>
      <c r="Q72" s="296" t="s">
        <v>72</v>
      </c>
      <c r="R72" s="390" t="s">
        <v>72</v>
      </c>
      <c r="S72" s="233" t="s">
        <v>72</v>
      </c>
      <c r="T72" s="234" t="s">
        <v>72</v>
      </c>
      <c r="U72" s="234" t="s">
        <v>72</v>
      </c>
      <c r="V72" s="255" t="e">
        <f t="shared" si="22"/>
        <v>#DIV/0!</v>
      </c>
      <c r="W72" s="240" t="e">
        <f t="shared" si="16"/>
        <v>#DIV/0!</v>
      </c>
      <c r="X72" s="240" t="e">
        <f t="shared" si="17"/>
        <v>#DIV/0!</v>
      </c>
      <c r="Y72" s="245" t="e">
        <f t="shared" si="19"/>
        <v>#DIV/0!</v>
      </c>
      <c r="Z72" s="370">
        <v>0.2</v>
      </c>
      <c r="AA72" s="131"/>
      <c r="AB72" s="269" t="s">
        <v>72</v>
      </c>
      <c r="AC72" s="238" t="s">
        <v>72</v>
      </c>
      <c r="AD72" s="234" t="s">
        <v>72</v>
      </c>
      <c r="AE72" s="271" t="s">
        <v>72</v>
      </c>
      <c r="AG72" s="483"/>
      <c r="AH72" s="272" t="s">
        <v>72</v>
      </c>
      <c r="AI72" s="273" t="s">
        <v>72</v>
      </c>
      <c r="AJ72" s="274" t="s">
        <v>72</v>
      </c>
      <c r="AK72" s="275">
        <f t="shared" si="23"/>
        <v>0</v>
      </c>
      <c r="AL72" s="272" t="s">
        <v>72</v>
      </c>
      <c r="AM72" s="273" t="s">
        <v>72</v>
      </c>
      <c r="AN72" s="284" t="s">
        <v>72</v>
      </c>
      <c r="AO72" s="340"/>
      <c r="AP72" s="272" t="s">
        <v>72</v>
      </c>
      <c r="AQ72" s="272" t="s">
        <v>72</v>
      </c>
      <c r="AR72" s="273" t="s">
        <v>72</v>
      </c>
      <c r="AS72" s="280" t="s">
        <v>72</v>
      </c>
      <c r="AT72" s="300">
        <f>AF72+AO72</f>
        <v>0</v>
      </c>
      <c r="AU72" s="86">
        <f t="shared" si="24"/>
        <v>0</v>
      </c>
      <c r="AV72" s="85">
        <v>1502.2655188038057</v>
      </c>
      <c r="AW72" s="87" t="e">
        <f t="shared" si="18"/>
        <v>#DIV/0!</v>
      </c>
      <c r="AX72" s="512"/>
      <c r="AY72" s="188"/>
      <c r="AZ72" s="88"/>
      <c r="BA72" s="392" t="e">
        <f>BA71</f>
        <v>#DIV/0!</v>
      </c>
      <c r="BB72" s="414"/>
      <c r="BC72" s="403" t="str">
        <f t="shared" si="25"/>
        <v/>
      </c>
      <c r="BE72" s="89"/>
      <c r="BF72" s="426"/>
      <c r="BG72" s="107"/>
      <c r="BH72" s="90"/>
    </row>
    <row r="73" spans="1:60" x14ac:dyDescent="0.2">
      <c r="A73" s="526"/>
      <c r="B73" s="546"/>
      <c r="C73" s="35" t="s">
        <v>33</v>
      </c>
      <c r="D73" s="163"/>
      <c r="E73" s="346"/>
      <c r="F73" s="164"/>
      <c r="G73" s="164"/>
      <c r="H73" s="164"/>
      <c r="I73" s="164"/>
      <c r="J73" s="164"/>
      <c r="K73" s="164"/>
      <c r="L73" s="164"/>
      <c r="M73" s="164"/>
      <c r="N73" s="164"/>
      <c r="O73" s="164"/>
      <c r="P73" s="146">
        <f t="shared" si="20"/>
        <v>0</v>
      </c>
      <c r="Q73" s="297">
        <f>P73+P74</f>
        <v>0</v>
      </c>
      <c r="R73" s="443"/>
      <c r="S73" s="262"/>
      <c r="T73" s="231"/>
      <c r="U73" s="209">
        <f>Q73-R73-S73-T73</f>
        <v>0</v>
      </c>
      <c r="V73" s="258" t="e">
        <f t="shared" si="22"/>
        <v>#DIV/0!</v>
      </c>
      <c r="W73" s="243" t="e">
        <f t="shared" si="16"/>
        <v>#DIV/0!</v>
      </c>
      <c r="X73" s="243" t="e">
        <f t="shared" si="17"/>
        <v>#DIV/0!</v>
      </c>
      <c r="Y73" s="248" t="e">
        <f t="shared" si="19"/>
        <v>#DIV/0!</v>
      </c>
      <c r="Z73" s="375">
        <v>0.15</v>
      </c>
      <c r="AA73" s="130"/>
      <c r="AB73" s="267" t="e">
        <f>R73/(12*(D73-E73+D74-E74))*1000+((Z73)*0.9756*(F73+0.85*(G73+L73+M73))+(Z74)*0.9403*(F74+0.85*(G74+L74+M74)))/(12*(D73+D74))*1000</f>
        <v>#DIV/0!</v>
      </c>
      <c r="AC73" s="237" t="e">
        <f>AB73-AD73</f>
        <v>#DIV/0!</v>
      </c>
      <c r="AD73" s="268" t="e">
        <f>(H73+H74+I73+I74)/(12*(D73+D74))*1000</f>
        <v>#DIV/0!</v>
      </c>
      <c r="AE73" s="104" t="e">
        <f>(AA73+AA74)*AB73*0.012</f>
        <v>#DIV/0!</v>
      </c>
      <c r="AF73" s="489"/>
      <c r="AG73" s="479"/>
      <c r="AH73" s="239" t="e">
        <f>AF73+AF74+AG73-AE73</f>
        <v>#DIV/0!</v>
      </c>
      <c r="AI73" s="5" t="e">
        <f>AH73/(12*(AA73+AA74))*1000</f>
        <v>#DIV/0!</v>
      </c>
      <c r="AJ73" s="6" t="e">
        <f>AI73/AD73</f>
        <v>#DIV/0!</v>
      </c>
      <c r="AK73" s="524">
        <f t="shared" si="23"/>
        <v>0</v>
      </c>
      <c r="AL73" s="10" t="e">
        <f>AF73+AF74+AG73-(AK73+AK74)*AB73*0.012</f>
        <v>#DIV/0!</v>
      </c>
      <c r="AM73" s="5" t="e">
        <f>AL73/(12*(AK73+AK74))*1000</f>
        <v>#DIV/0!</v>
      </c>
      <c r="AN73" s="283" t="e">
        <f>AM73/AD73</f>
        <v>#DIV/0!</v>
      </c>
      <c r="AO73" s="287"/>
      <c r="AP73" s="286" t="e">
        <f>(AO73+AO74)/(12*(AK73+AK74))*1000</f>
        <v>#DIV/0!</v>
      </c>
      <c r="AQ73" s="5" t="e">
        <f>AD73+AM73+AP73</f>
        <v>#DIV/0!</v>
      </c>
      <c r="AR73" s="7" t="e">
        <f>(AM73+AP73)/AD73</f>
        <v>#DIV/0!</v>
      </c>
      <c r="AS73" s="279" t="e">
        <f>AQ73/AD73</f>
        <v>#DIV/0!</v>
      </c>
      <c r="AT73" s="299">
        <f t="shared" si="21"/>
        <v>0</v>
      </c>
      <c r="AU73" s="18">
        <f t="shared" si="24"/>
        <v>0</v>
      </c>
      <c r="AV73" s="4">
        <v>2119.1338160364712</v>
      </c>
      <c r="AW73" s="19" t="e">
        <f t="shared" si="18"/>
        <v>#DIV/0!</v>
      </c>
      <c r="AX73" s="515"/>
      <c r="AY73" s="429"/>
      <c r="AZ73" s="15" t="e">
        <f>(AT73+AT74-AX73-AX74)/((AY73+AY74)*12)</f>
        <v>#DIV/0!</v>
      </c>
      <c r="BA73" s="24"/>
      <c r="BB73" s="413"/>
      <c r="BC73" s="402" t="str">
        <f t="shared" si="25"/>
        <v/>
      </c>
      <c r="BE73" s="57"/>
      <c r="BF73" s="429"/>
      <c r="BG73" s="106">
        <f>IF(AF73+AF74-AX73-AX74&lt;0,AF73+AF74-AX73-AX74,0)</f>
        <v>0</v>
      </c>
      <c r="BH73" s="41">
        <f>IF(AF73+AF74+AG73-AX73-AX74+BE73+BF73&lt;0,AF73+AF74+AG73-AX73-AX74+BE73+BF73,0)</f>
        <v>0</v>
      </c>
    </row>
    <row r="74" spans="1:60" ht="13.5" thickBot="1" x14ac:dyDescent="0.25">
      <c r="A74" s="123"/>
      <c r="B74" s="541"/>
      <c r="C74" s="91" t="s">
        <v>34</v>
      </c>
      <c r="D74" s="98"/>
      <c r="E74" s="347"/>
      <c r="F74" s="165"/>
      <c r="G74" s="165"/>
      <c r="H74" s="165"/>
      <c r="I74" s="165"/>
      <c r="J74" s="165"/>
      <c r="K74" s="165"/>
      <c r="L74" s="165"/>
      <c r="M74" s="165"/>
      <c r="N74" s="165"/>
      <c r="O74" s="165"/>
      <c r="P74" s="147">
        <f t="shared" si="20"/>
        <v>0</v>
      </c>
      <c r="Q74" s="296" t="s">
        <v>72</v>
      </c>
      <c r="R74" s="390" t="s">
        <v>72</v>
      </c>
      <c r="S74" s="233" t="s">
        <v>72</v>
      </c>
      <c r="T74" s="234" t="s">
        <v>72</v>
      </c>
      <c r="U74" s="234" t="s">
        <v>72</v>
      </c>
      <c r="V74" s="255" t="e">
        <f t="shared" si="22"/>
        <v>#DIV/0!</v>
      </c>
      <c r="W74" s="240" t="e">
        <f t="shared" si="16"/>
        <v>#DIV/0!</v>
      </c>
      <c r="X74" s="240" t="e">
        <f t="shared" si="17"/>
        <v>#DIV/0!</v>
      </c>
      <c r="Y74" s="245" t="e">
        <f t="shared" si="19"/>
        <v>#DIV/0!</v>
      </c>
      <c r="Z74" s="370">
        <v>0.2</v>
      </c>
      <c r="AA74" s="131"/>
      <c r="AB74" s="269" t="s">
        <v>72</v>
      </c>
      <c r="AC74" s="238" t="s">
        <v>72</v>
      </c>
      <c r="AD74" s="234" t="s">
        <v>72</v>
      </c>
      <c r="AE74" s="271" t="s">
        <v>72</v>
      </c>
      <c r="AF74" s="490"/>
      <c r="AG74" s="480"/>
      <c r="AH74" s="272" t="s">
        <v>72</v>
      </c>
      <c r="AI74" s="273" t="s">
        <v>72</v>
      </c>
      <c r="AJ74" s="274" t="s">
        <v>72</v>
      </c>
      <c r="AK74" s="275">
        <f t="shared" si="23"/>
        <v>0</v>
      </c>
      <c r="AL74" s="272" t="s">
        <v>72</v>
      </c>
      <c r="AM74" s="273" t="s">
        <v>72</v>
      </c>
      <c r="AN74" s="284" t="s">
        <v>72</v>
      </c>
      <c r="AO74" s="340"/>
      <c r="AP74" s="272" t="s">
        <v>72</v>
      </c>
      <c r="AQ74" s="272" t="s">
        <v>72</v>
      </c>
      <c r="AR74" s="273" t="s">
        <v>72</v>
      </c>
      <c r="AS74" s="280" t="s">
        <v>72</v>
      </c>
      <c r="AT74" s="300">
        <f t="shared" si="21"/>
        <v>0</v>
      </c>
      <c r="AU74" s="86">
        <f t="shared" si="24"/>
        <v>0</v>
      </c>
      <c r="AV74" s="85">
        <v>2184.8908156711623</v>
      </c>
      <c r="AW74" s="87" t="e">
        <f t="shared" si="18"/>
        <v>#DIV/0!</v>
      </c>
      <c r="AX74" s="512"/>
      <c r="AY74" s="188"/>
      <c r="AZ74" s="88"/>
      <c r="BA74" s="392"/>
      <c r="BB74" s="414"/>
      <c r="BC74" s="403" t="str">
        <f t="shared" si="25"/>
        <v/>
      </c>
      <c r="BE74" s="89"/>
      <c r="BF74" s="426"/>
      <c r="BG74" s="107"/>
      <c r="BH74" s="90"/>
    </row>
    <row r="75" spans="1:60" x14ac:dyDescent="0.2">
      <c r="A75" s="526"/>
      <c r="B75" s="546"/>
      <c r="C75" s="35" t="s">
        <v>33</v>
      </c>
      <c r="D75" s="163"/>
      <c r="E75" s="346"/>
      <c r="F75" s="164"/>
      <c r="G75" s="164"/>
      <c r="H75" s="164"/>
      <c r="I75" s="164"/>
      <c r="J75" s="164"/>
      <c r="K75" s="164"/>
      <c r="L75" s="164"/>
      <c r="M75" s="164"/>
      <c r="N75" s="164"/>
      <c r="O75" s="164"/>
      <c r="P75" s="146">
        <f t="shared" si="20"/>
        <v>0</v>
      </c>
      <c r="Q75" s="297">
        <f>P75+P76</f>
        <v>0</v>
      </c>
      <c r="R75" s="442"/>
      <c r="S75" s="262"/>
      <c r="T75" s="231"/>
      <c r="U75" s="209">
        <f>Q75-R75-S75-T75</f>
        <v>0</v>
      </c>
      <c r="V75" s="258" t="e">
        <f t="shared" si="22"/>
        <v>#DIV/0!</v>
      </c>
      <c r="W75" s="243" t="e">
        <f t="shared" si="16"/>
        <v>#DIV/0!</v>
      </c>
      <c r="X75" s="243" t="e">
        <f t="shared" si="17"/>
        <v>#DIV/0!</v>
      </c>
      <c r="Y75" s="248" t="e">
        <f t="shared" si="19"/>
        <v>#DIV/0!</v>
      </c>
      <c r="Z75" s="375">
        <v>0.15</v>
      </c>
      <c r="AA75" s="130"/>
      <c r="AB75" s="267" t="e">
        <f>R75/(12*(D75-E75+D76-E76))*1000+((Z75)*0.9756*(F75+0.85*(G75+L75+M75))+(Z76)*0.9403*(F76+0.85*(G76+L76+M76)))/(12*(D75+D76))*1000</f>
        <v>#DIV/0!</v>
      </c>
      <c r="AC75" s="237" t="e">
        <f>AB75-AD75</f>
        <v>#DIV/0!</v>
      </c>
      <c r="AD75" s="268" t="e">
        <f>(H75+H76+I75+I76)/(12*(D75+D76))*1000</f>
        <v>#DIV/0!</v>
      </c>
      <c r="AE75" s="104" t="e">
        <f>(AA75+AA76)*AB75*0.012</f>
        <v>#DIV/0!</v>
      </c>
      <c r="AF75" s="489"/>
      <c r="AG75" s="479"/>
      <c r="AH75" s="239" t="e">
        <f>AF75+AF76+AG75-AE75</f>
        <v>#DIV/0!</v>
      </c>
      <c r="AI75" s="5" t="e">
        <f>AH75/(12*(AA75+AA76))*1000</f>
        <v>#DIV/0!</v>
      </c>
      <c r="AJ75" s="6" t="e">
        <f>AI75/AD75</f>
        <v>#DIV/0!</v>
      </c>
      <c r="AK75" s="524">
        <f t="shared" si="23"/>
        <v>0</v>
      </c>
      <c r="AL75" s="10" t="e">
        <f>AF75+AF76+AG75-(AK75+AK76)*AB75*0.012</f>
        <v>#DIV/0!</v>
      </c>
      <c r="AM75" s="5" t="e">
        <f>AL75/(12*(AK75+AK76))*1000</f>
        <v>#DIV/0!</v>
      </c>
      <c r="AN75" s="283" t="e">
        <f>AM75/AD75</f>
        <v>#DIV/0!</v>
      </c>
      <c r="AO75" s="287"/>
      <c r="AP75" s="286" t="e">
        <f>(AO75+AO76)/(12*(AK75+AK76))*1000</f>
        <v>#DIV/0!</v>
      </c>
      <c r="AQ75" s="5" t="e">
        <f>AD75+AM75+AP75</f>
        <v>#DIV/0!</v>
      </c>
      <c r="AR75" s="7" t="e">
        <f>(AM75+AP75)/AD75</f>
        <v>#DIV/0!</v>
      </c>
      <c r="AS75" s="279" t="e">
        <f>AQ75/AD75</f>
        <v>#DIV/0!</v>
      </c>
      <c r="AT75" s="299">
        <f t="shared" si="21"/>
        <v>0</v>
      </c>
      <c r="AU75" s="18">
        <f t="shared" si="24"/>
        <v>0</v>
      </c>
      <c r="AV75" s="4">
        <v>3499.431236491866</v>
      </c>
      <c r="AW75" s="19" t="e">
        <f t="shared" si="18"/>
        <v>#DIV/0!</v>
      </c>
      <c r="AX75" s="515"/>
      <c r="AY75" s="429"/>
      <c r="AZ75" s="15" t="e">
        <f>(AT75+AT76-AX75-AX76)/((AY75+AY76)*12)</f>
        <v>#DIV/0!</v>
      </c>
      <c r="BA75" t="e">
        <f>IF(AZ75&lt;0,"!!!","")</f>
        <v>#DIV/0!</v>
      </c>
      <c r="BB75" s="413"/>
      <c r="BC75" s="402" t="str">
        <f t="shared" si="25"/>
        <v/>
      </c>
      <c r="BE75" s="57"/>
      <c r="BF75" s="429"/>
      <c r="BG75" s="106">
        <f>IF(AF75+AF76-AX75-AX76&lt;0,AF75+AF76-AX75-AX76,0)</f>
        <v>0</v>
      </c>
      <c r="BH75" s="41">
        <f>IF(AF75+AF76+AG75-AX75-AX76+BE75+BF75&lt;0,AF75+AF76+AG75-AX75-AX76+BE75+BF75,0)</f>
        <v>0</v>
      </c>
    </row>
    <row r="76" spans="1:60" ht="13.5" thickBot="1" x14ac:dyDescent="0.25">
      <c r="A76" s="123"/>
      <c r="B76" s="541"/>
      <c r="C76" s="91" t="s">
        <v>34</v>
      </c>
      <c r="D76" s="98"/>
      <c r="E76" s="347"/>
      <c r="F76" s="165"/>
      <c r="G76" s="165"/>
      <c r="H76" s="165"/>
      <c r="I76" s="165"/>
      <c r="J76" s="165"/>
      <c r="K76" s="165"/>
      <c r="L76" s="165"/>
      <c r="M76" s="165"/>
      <c r="N76" s="165"/>
      <c r="O76" s="165"/>
      <c r="P76" s="147">
        <f t="shared" si="20"/>
        <v>0</v>
      </c>
      <c r="Q76" s="296" t="s">
        <v>72</v>
      </c>
      <c r="R76" s="390" t="s">
        <v>72</v>
      </c>
      <c r="S76" s="307" t="s">
        <v>72</v>
      </c>
      <c r="T76" s="308" t="s">
        <v>72</v>
      </c>
      <c r="U76" s="234" t="s">
        <v>72</v>
      </c>
      <c r="V76" s="255" t="e">
        <f t="shared" si="22"/>
        <v>#DIV/0!</v>
      </c>
      <c r="W76" s="240" t="e">
        <f t="shared" si="16"/>
        <v>#DIV/0!</v>
      </c>
      <c r="X76" s="240" t="e">
        <f t="shared" si="17"/>
        <v>#DIV/0!</v>
      </c>
      <c r="Y76" s="245" t="e">
        <f t="shared" si="19"/>
        <v>#DIV/0!</v>
      </c>
      <c r="Z76" s="370">
        <v>0.2</v>
      </c>
      <c r="AA76" s="131"/>
      <c r="AB76" s="269" t="s">
        <v>72</v>
      </c>
      <c r="AC76" s="238" t="s">
        <v>72</v>
      </c>
      <c r="AD76" s="234" t="s">
        <v>72</v>
      </c>
      <c r="AE76" s="271" t="s">
        <v>72</v>
      </c>
      <c r="AF76" s="490"/>
      <c r="AG76" s="480"/>
      <c r="AH76" s="272" t="s">
        <v>72</v>
      </c>
      <c r="AI76" s="273" t="s">
        <v>72</v>
      </c>
      <c r="AJ76" s="274" t="s">
        <v>72</v>
      </c>
      <c r="AK76" s="275">
        <f t="shared" si="23"/>
        <v>0</v>
      </c>
      <c r="AL76" s="272" t="s">
        <v>72</v>
      </c>
      <c r="AM76" s="273" t="s">
        <v>72</v>
      </c>
      <c r="AN76" s="284" t="s">
        <v>72</v>
      </c>
      <c r="AO76" s="340"/>
      <c r="AP76" s="272" t="s">
        <v>72</v>
      </c>
      <c r="AQ76" s="272" t="s">
        <v>72</v>
      </c>
      <c r="AR76" s="273" t="s">
        <v>72</v>
      </c>
      <c r="AS76" s="280" t="s">
        <v>72</v>
      </c>
      <c r="AT76" s="300">
        <f t="shared" si="21"/>
        <v>0</v>
      </c>
      <c r="AU76" s="86">
        <f t="shared" si="24"/>
        <v>0</v>
      </c>
      <c r="AV76" s="85">
        <v>1815.5189222724453</v>
      </c>
      <c r="AW76" s="87" t="e">
        <f t="shared" si="18"/>
        <v>#DIV/0!</v>
      </c>
      <c r="AX76" s="512"/>
      <c r="AY76" s="188"/>
      <c r="AZ76" s="88"/>
      <c r="BA76" s="392" t="e">
        <f>BA75</f>
        <v>#DIV/0!</v>
      </c>
      <c r="BB76" s="414"/>
      <c r="BC76" s="403" t="str">
        <f t="shared" si="25"/>
        <v/>
      </c>
      <c r="BE76" s="89"/>
      <c r="BF76" s="426"/>
      <c r="BG76" s="107"/>
      <c r="BH76" s="90"/>
    </row>
    <row r="77" spans="1:60" ht="13.5" thickTop="1" x14ac:dyDescent="0.2">
      <c r="A77" s="529"/>
      <c r="B77" s="545"/>
      <c r="C77" s="92" t="s">
        <v>33</v>
      </c>
      <c r="D77" s="169"/>
      <c r="E77" s="351"/>
      <c r="F77" s="170"/>
      <c r="G77" s="170"/>
      <c r="H77" s="170"/>
      <c r="I77" s="170"/>
      <c r="J77" s="170"/>
      <c r="K77" s="170"/>
      <c r="L77" s="170"/>
      <c r="M77" s="170"/>
      <c r="N77" s="170"/>
      <c r="O77" s="170"/>
      <c r="P77" s="150">
        <f t="shared" si="20"/>
        <v>0</v>
      </c>
      <c r="Q77" s="205">
        <f>P77+P78</f>
        <v>0</v>
      </c>
      <c r="R77" s="444"/>
      <c r="S77" s="435"/>
      <c r="T77" s="325"/>
      <c r="U77" s="212">
        <f>Q77-R77-S77-T77</f>
        <v>0</v>
      </c>
      <c r="V77" s="259" t="e">
        <f t="shared" si="22"/>
        <v>#DIV/0!</v>
      </c>
      <c r="W77" s="244" t="e">
        <f t="shared" si="16"/>
        <v>#DIV/0!</v>
      </c>
      <c r="X77" s="244" t="e">
        <f t="shared" si="17"/>
        <v>#DIV/0!</v>
      </c>
      <c r="Y77" s="249" t="e">
        <f t="shared" si="19"/>
        <v>#DIV/0!</v>
      </c>
      <c r="Z77" s="374">
        <v>0.15</v>
      </c>
      <c r="AA77" s="457"/>
      <c r="AB77" s="267" t="e">
        <f>R77/(12*(D77-E77+D78-E78))*1000+((Z77)*0.9756*(F77+0.85*(G77+L77+M77))+(Z78)*0.9403*(F78+0.85*(G78+L78+M78)))/(12*(D77+D78))*1000</f>
        <v>#DIV/0!</v>
      </c>
      <c r="AC77" s="237" t="e">
        <f>AB77-AD77</f>
        <v>#DIV/0!</v>
      </c>
      <c r="AD77" s="268" t="e">
        <f>(H77+H78+I77+I78)/(12*(D77+D78))*1000</f>
        <v>#DIV/0!</v>
      </c>
      <c r="AE77" s="104" t="e">
        <f>(AA77+AA78)*AB77*0.012</f>
        <v>#DIV/0!</v>
      </c>
      <c r="AF77" s="489"/>
      <c r="AG77" s="479"/>
      <c r="AH77" s="239" t="e">
        <f>AF77+AF78+AG77-AE77</f>
        <v>#DIV/0!</v>
      </c>
      <c r="AI77" s="5" t="e">
        <f>AH77/(12*(AA77+AA78))*1000</f>
        <v>#DIV/0!</v>
      </c>
      <c r="AJ77" s="6" t="e">
        <f>AI77/AD77</f>
        <v>#DIV/0!</v>
      </c>
      <c r="AK77" s="524">
        <f t="shared" si="23"/>
        <v>0</v>
      </c>
      <c r="AL77" s="10" t="e">
        <f>AF77+AF78+AG77-(AK77+AK78)*AB77*0.012</f>
        <v>#DIV/0!</v>
      </c>
      <c r="AM77" s="5" t="e">
        <f>AL77/(12*(AK77+AK78))*1000</f>
        <v>#DIV/0!</v>
      </c>
      <c r="AN77" s="283" t="e">
        <f>AM77/AD77</f>
        <v>#DIV/0!</v>
      </c>
      <c r="AO77" s="287"/>
      <c r="AP77" s="286" t="e">
        <f>(AO77+AO78)/(12*(AK77+AK78))*1000</f>
        <v>#DIV/0!</v>
      </c>
      <c r="AQ77" s="5" t="e">
        <f>AD77+AM77+AP77</f>
        <v>#DIV/0!</v>
      </c>
      <c r="AR77" s="7" t="e">
        <f>(AM77+AP77)/AD77</f>
        <v>#DIV/0!</v>
      </c>
      <c r="AS77" s="279" t="e">
        <f>AQ77/AD77</f>
        <v>#DIV/0!</v>
      </c>
      <c r="AT77" s="299">
        <f t="shared" si="21"/>
        <v>0</v>
      </c>
      <c r="AU77" s="82">
        <f t="shared" si="24"/>
        <v>0</v>
      </c>
      <c r="AV77" s="276">
        <v>1845.262875396015</v>
      </c>
      <c r="AW77" s="83" t="e">
        <f t="shared" si="18"/>
        <v>#DIV/0!</v>
      </c>
      <c r="AX77" s="516"/>
      <c r="AY77" s="517"/>
      <c r="AZ77" s="15" t="e">
        <f>(AT77+AT78-AX77-AX78)/((AY77+AY78)*12)</f>
        <v>#DIV/0!</v>
      </c>
      <c r="BA77" s="24" t="e">
        <f>IF(AZ77&lt;0,"!!!","")</f>
        <v>#DIV/0!</v>
      </c>
      <c r="BB77" s="417"/>
      <c r="BC77" s="404" t="str">
        <f t="shared" si="25"/>
        <v/>
      </c>
      <c r="BE77" s="84"/>
      <c r="BF77" s="430"/>
      <c r="BG77" s="108">
        <f>IF(AF77+AF78-AX77-AX78&lt;0,AF77+AF78-AX77-AX78,0)</f>
        <v>0</v>
      </c>
      <c r="BH77" s="434">
        <f>IF(AF77+AF78+AG77-AX77-AX78+BE77+BF77&lt;0,AF77+AF78+AG77-AX77-AX78+BE77+BF77,0)</f>
        <v>0</v>
      </c>
    </row>
    <row r="78" spans="1:60" ht="13.5" thickBot="1" x14ac:dyDescent="0.25">
      <c r="A78" s="123"/>
      <c r="B78" s="541"/>
      <c r="C78" s="91" t="s">
        <v>34</v>
      </c>
      <c r="D78" s="98"/>
      <c r="E78" s="347"/>
      <c r="F78" s="165"/>
      <c r="G78" s="165"/>
      <c r="H78" s="165"/>
      <c r="I78" s="165"/>
      <c r="J78" s="165"/>
      <c r="K78" s="165"/>
      <c r="L78" s="165"/>
      <c r="M78" s="165"/>
      <c r="N78" s="165"/>
      <c r="O78" s="165"/>
      <c r="P78" s="147">
        <f t="shared" si="20"/>
        <v>0</v>
      </c>
      <c r="Q78" s="296" t="s">
        <v>72</v>
      </c>
      <c r="R78" s="390" t="s">
        <v>72</v>
      </c>
      <c r="S78" s="233" t="s">
        <v>72</v>
      </c>
      <c r="T78" s="234" t="s">
        <v>72</v>
      </c>
      <c r="U78" s="234" t="s">
        <v>72</v>
      </c>
      <c r="V78" s="255" t="e">
        <f t="shared" si="22"/>
        <v>#DIV/0!</v>
      </c>
      <c r="W78" s="240" t="e">
        <f t="shared" si="16"/>
        <v>#DIV/0!</v>
      </c>
      <c r="X78" s="240" t="e">
        <f t="shared" si="17"/>
        <v>#DIV/0!</v>
      </c>
      <c r="Y78" s="245" t="e">
        <f t="shared" si="19"/>
        <v>#DIV/0!</v>
      </c>
      <c r="Z78" s="370">
        <v>0.2</v>
      </c>
      <c r="AA78" s="131"/>
      <c r="AB78" s="269" t="s">
        <v>72</v>
      </c>
      <c r="AC78" s="238" t="s">
        <v>72</v>
      </c>
      <c r="AD78" s="234" t="s">
        <v>72</v>
      </c>
      <c r="AE78" s="271" t="s">
        <v>72</v>
      </c>
      <c r="AF78" s="490"/>
      <c r="AG78" s="480"/>
      <c r="AH78" s="272" t="s">
        <v>72</v>
      </c>
      <c r="AI78" s="273" t="s">
        <v>72</v>
      </c>
      <c r="AJ78" s="274" t="s">
        <v>72</v>
      </c>
      <c r="AK78" s="275">
        <f t="shared" si="23"/>
        <v>0</v>
      </c>
      <c r="AL78" s="272" t="s">
        <v>72</v>
      </c>
      <c r="AM78" s="273" t="s">
        <v>72</v>
      </c>
      <c r="AN78" s="284" t="s">
        <v>72</v>
      </c>
      <c r="AO78" s="340"/>
      <c r="AP78" s="272" t="s">
        <v>72</v>
      </c>
      <c r="AQ78" s="272" t="s">
        <v>72</v>
      </c>
      <c r="AR78" s="273" t="s">
        <v>72</v>
      </c>
      <c r="AS78" s="280" t="s">
        <v>72</v>
      </c>
      <c r="AT78" s="300">
        <f t="shared" si="21"/>
        <v>0</v>
      </c>
      <c r="AU78" s="86">
        <f t="shared" si="24"/>
        <v>0</v>
      </c>
      <c r="AV78" s="277">
        <v>1917.3508771929826</v>
      </c>
      <c r="AW78" s="87" t="e">
        <f t="shared" si="18"/>
        <v>#DIV/0!</v>
      </c>
      <c r="AX78" s="512"/>
      <c r="AY78" s="188"/>
      <c r="AZ78" s="88"/>
      <c r="BA78" s="392" t="e">
        <f>BA77</f>
        <v>#DIV/0!</v>
      </c>
      <c r="BB78" s="414"/>
      <c r="BC78" s="403" t="str">
        <f t="shared" si="25"/>
        <v/>
      </c>
      <c r="BE78" s="89"/>
      <c r="BF78" s="426"/>
      <c r="BG78" s="107"/>
      <c r="BH78" s="90"/>
    </row>
    <row r="79" spans="1:60" x14ac:dyDescent="0.2">
      <c r="A79" s="526"/>
      <c r="B79" s="546"/>
      <c r="C79" s="35" t="s">
        <v>33</v>
      </c>
      <c r="D79" s="163"/>
      <c r="E79" s="346"/>
      <c r="F79" s="164"/>
      <c r="G79" s="164"/>
      <c r="H79" s="164"/>
      <c r="I79" s="164"/>
      <c r="J79" s="164"/>
      <c r="K79" s="164"/>
      <c r="L79" s="164"/>
      <c r="M79" s="164"/>
      <c r="N79" s="164"/>
      <c r="O79" s="164"/>
      <c r="P79" s="151">
        <f t="shared" si="20"/>
        <v>0</v>
      </c>
      <c r="Q79" s="295">
        <f>P79+P80</f>
        <v>0</v>
      </c>
      <c r="R79" s="438"/>
      <c r="S79" s="262"/>
      <c r="T79" s="231"/>
      <c r="U79" s="209">
        <f>Q79-R79-S79-T79</f>
        <v>0</v>
      </c>
      <c r="V79" s="258" t="e">
        <f t="shared" si="22"/>
        <v>#DIV/0!</v>
      </c>
      <c r="W79" s="243" t="e">
        <f t="shared" si="16"/>
        <v>#DIV/0!</v>
      </c>
      <c r="X79" s="243" t="e">
        <f t="shared" si="17"/>
        <v>#DIV/0!</v>
      </c>
      <c r="Y79" s="248" t="e">
        <f t="shared" si="19"/>
        <v>#DIV/0!</v>
      </c>
      <c r="Z79" s="375">
        <v>0.15</v>
      </c>
      <c r="AA79" s="130"/>
      <c r="AB79" s="267" t="e">
        <f>R79/(12*(D79-E79+D80-E80))*1000+((Z79)*0.9756*(F79+0.85*(G79+L79+M79))+(Z80)*0.9403*(F80+0.85*(G80+L80+M80)))/(12*(D79+D80))*1000</f>
        <v>#DIV/0!</v>
      </c>
      <c r="AC79" s="237" t="e">
        <f>AB79-AD79</f>
        <v>#DIV/0!</v>
      </c>
      <c r="AD79" s="268" t="e">
        <f>(H79+H80+I79+I80)/(12*(D79+D80))*1000</f>
        <v>#DIV/0!</v>
      </c>
      <c r="AE79" s="104" t="e">
        <f>(AA79+AA80)*AB79*0.012</f>
        <v>#DIV/0!</v>
      </c>
      <c r="AF79" s="489"/>
      <c r="AG79" s="479"/>
      <c r="AH79" s="239" t="e">
        <f>AF79+AF80+AG79-AE79</f>
        <v>#DIV/0!</v>
      </c>
      <c r="AI79" s="5" t="e">
        <f>AH79/(12*(AA79+AA80))*1000</f>
        <v>#DIV/0!</v>
      </c>
      <c r="AJ79" s="6" t="e">
        <f>AI79/AD79</f>
        <v>#DIV/0!</v>
      </c>
      <c r="AK79" s="524">
        <f t="shared" si="23"/>
        <v>0</v>
      </c>
      <c r="AL79" s="10" t="e">
        <f>AF79+AF80+AG79-(AK79+AK80)*AB79*0.012</f>
        <v>#DIV/0!</v>
      </c>
      <c r="AM79" s="5" t="e">
        <f>AL79/(12*(AK79+AK80))*1000</f>
        <v>#DIV/0!</v>
      </c>
      <c r="AN79" s="283" t="e">
        <f>AM79/AD79</f>
        <v>#DIV/0!</v>
      </c>
      <c r="AO79" s="287"/>
      <c r="AP79" s="286" t="e">
        <f>(AO79+AO80)/(12*(AK79+AK80))*1000</f>
        <v>#DIV/0!</v>
      </c>
      <c r="AQ79" s="5" t="e">
        <f>AD79+AM79+AP79</f>
        <v>#DIV/0!</v>
      </c>
      <c r="AR79" s="7" t="e">
        <f>(AM79+AP79)/AD79</f>
        <v>#DIV/0!</v>
      </c>
      <c r="AS79" s="279" t="e">
        <f>AQ79/AD79</f>
        <v>#DIV/0!</v>
      </c>
      <c r="AT79" s="299">
        <f t="shared" si="21"/>
        <v>0</v>
      </c>
      <c r="AU79" s="18">
        <f t="shared" si="24"/>
        <v>0</v>
      </c>
      <c r="AV79" s="278">
        <v>1726.4037424552464</v>
      </c>
      <c r="AW79" s="19" t="e">
        <f t="shared" si="18"/>
        <v>#DIV/0!</v>
      </c>
      <c r="AX79" s="515"/>
      <c r="AY79" s="429"/>
      <c r="AZ79" s="15" t="e">
        <f>(AT79+AT80-AX79-AX80)/((AY79+AY80)*12)</f>
        <v>#DIV/0!</v>
      </c>
      <c r="BA79" s="24" t="e">
        <f>IF(AZ79&lt;0,"!!!","")</f>
        <v>#DIV/0!</v>
      </c>
      <c r="BB79" s="413"/>
      <c r="BC79" s="402" t="str">
        <f t="shared" si="25"/>
        <v/>
      </c>
      <c r="BE79" s="57"/>
      <c r="BF79" s="336"/>
      <c r="BG79" s="106">
        <f>IF(AF79+AF80-AX79-AX80&lt;0,AF79+AF80-AX79-AX80,0)</f>
        <v>0</v>
      </c>
      <c r="BH79" s="41">
        <f>IF(AF79+AF80+AG79-AX79-AX80+BE79+BF79&lt;0,AF79+AF80+AG79-AX79-AX80+BE79+BF79,0)</f>
        <v>0</v>
      </c>
    </row>
    <row r="80" spans="1:60" ht="13.5" thickBot="1" x14ac:dyDescent="0.25">
      <c r="A80" s="123"/>
      <c r="B80" s="541"/>
      <c r="C80" s="91" t="s">
        <v>34</v>
      </c>
      <c r="D80" s="98"/>
      <c r="E80" s="347"/>
      <c r="F80" s="165"/>
      <c r="G80" s="165"/>
      <c r="H80" s="165"/>
      <c r="I80" s="165"/>
      <c r="J80" s="165"/>
      <c r="K80" s="165"/>
      <c r="L80" s="165"/>
      <c r="M80" s="165"/>
      <c r="N80" s="165"/>
      <c r="O80" s="165"/>
      <c r="P80" s="147">
        <f t="shared" si="20"/>
        <v>0</v>
      </c>
      <c r="Q80" s="296" t="s">
        <v>72</v>
      </c>
      <c r="R80" s="390" t="s">
        <v>72</v>
      </c>
      <c r="S80" s="233" t="s">
        <v>72</v>
      </c>
      <c r="T80" s="234" t="s">
        <v>72</v>
      </c>
      <c r="U80" s="234" t="s">
        <v>72</v>
      </c>
      <c r="V80" s="255" t="e">
        <f t="shared" si="22"/>
        <v>#DIV/0!</v>
      </c>
      <c r="W80" s="240" t="e">
        <f t="shared" si="16"/>
        <v>#DIV/0!</v>
      </c>
      <c r="X80" s="240" t="e">
        <f t="shared" si="17"/>
        <v>#DIV/0!</v>
      </c>
      <c r="Y80" s="245" t="e">
        <f t="shared" si="19"/>
        <v>#DIV/0!</v>
      </c>
      <c r="Z80" s="370">
        <v>0.2</v>
      </c>
      <c r="AA80" s="131"/>
      <c r="AB80" s="269" t="s">
        <v>72</v>
      </c>
      <c r="AC80" s="238" t="s">
        <v>72</v>
      </c>
      <c r="AD80" s="234" t="s">
        <v>72</v>
      </c>
      <c r="AE80" s="271" t="s">
        <v>72</v>
      </c>
      <c r="AF80" s="490"/>
      <c r="AG80" s="480"/>
      <c r="AH80" s="272" t="s">
        <v>72</v>
      </c>
      <c r="AI80" s="273" t="s">
        <v>72</v>
      </c>
      <c r="AJ80" s="274" t="s">
        <v>72</v>
      </c>
      <c r="AK80" s="275">
        <f t="shared" si="23"/>
        <v>0</v>
      </c>
      <c r="AL80" s="272" t="s">
        <v>72</v>
      </c>
      <c r="AM80" s="273" t="s">
        <v>72</v>
      </c>
      <c r="AN80" s="284" t="s">
        <v>72</v>
      </c>
      <c r="AO80" s="340"/>
      <c r="AP80" s="272" t="s">
        <v>72</v>
      </c>
      <c r="AQ80" s="272" t="s">
        <v>72</v>
      </c>
      <c r="AR80" s="273" t="s">
        <v>72</v>
      </c>
      <c r="AS80" s="280" t="s">
        <v>72</v>
      </c>
      <c r="AT80" s="300">
        <f t="shared" si="21"/>
        <v>0</v>
      </c>
      <c r="AU80" s="86">
        <f t="shared" si="24"/>
        <v>0</v>
      </c>
      <c r="AV80" s="277">
        <v>699.27862939585225</v>
      </c>
      <c r="AW80" s="87" t="e">
        <f t="shared" ref="AW80:AW111" si="26">Y80/AV80</f>
        <v>#DIV/0!</v>
      </c>
      <c r="AX80" s="512"/>
      <c r="AY80" s="188"/>
      <c r="AZ80" s="88"/>
      <c r="BA80" s="69" t="e">
        <f>BA79</f>
        <v>#DIV/0!</v>
      </c>
      <c r="BB80" s="414"/>
      <c r="BC80" s="403" t="str">
        <f t="shared" si="25"/>
        <v/>
      </c>
      <c r="BE80" s="89"/>
      <c r="BF80" s="426"/>
      <c r="BG80" s="107"/>
      <c r="BH80" s="90"/>
    </row>
    <row r="81" spans="1:60" x14ac:dyDescent="0.2">
      <c r="A81" s="526"/>
      <c r="B81" s="546"/>
      <c r="C81" s="35" t="s">
        <v>33</v>
      </c>
      <c r="D81" s="163"/>
      <c r="E81" s="346"/>
      <c r="F81" s="164"/>
      <c r="G81" s="164"/>
      <c r="H81" s="164"/>
      <c r="I81" s="164"/>
      <c r="J81" s="164"/>
      <c r="K81" s="164"/>
      <c r="L81" s="164"/>
      <c r="M81" s="164"/>
      <c r="N81" s="164"/>
      <c r="O81" s="164"/>
      <c r="P81" s="151">
        <f t="shared" si="20"/>
        <v>0</v>
      </c>
      <c r="Q81" s="295">
        <f>P81+P82</f>
        <v>0</v>
      </c>
      <c r="R81" s="438"/>
      <c r="S81" s="262"/>
      <c r="T81" s="231"/>
      <c r="U81" s="209">
        <f>Q81-R81-S81-T81</f>
        <v>0</v>
      </c>
      <c r="V81" s="258" t="e">
        <f t="shared" si="22"/>
        <v>#DIV/0!</v>
      </c>
      <c r="W81" s="243" t="e">
        <f t="shared" si="16"/>
        <v>#DIV/0!</v>
      </c>
      <c r="X81" s="243" t="e">
        <f t="shared" si="17"/>
        <v>#DIV/0!</v>
      </c>
      <c r="Y81" s="248" t="e">
        <f t="shared" si="19"/>
        <v>#DIV/0!</v>
      </c>
      <c r="Z81" s="375">
        <v>0.15</v>
      </c>
      <c r="AA81" s="130"/>
      <c r="AB81" s="267" t="e">
        <f>R81/(12*(D81-E81+D82-E82))*1000+((Z81)*0.9756*(F81+0.85*(G81+L81+M81))+(Z82)*0.9403*(F82+0.85*(G82+L82+M82)))/(12*(D81+D82))*1000</f>
        <v>#DIV/0!</v>
      </c>
      <c r="AC81" s="237" t="e">
        <f>AB81-AD81</f>
        <v>#DIV/0!</v>
      </c>
      <c r="AD81" s="268" t="e">
        <f>(H81+H82+I81+I82)/(12*(D81+D82))*1000</f>
        <v>#DIV/0!</v>
      </c>
      <c r="AE81" s="104" t="e">
        <f>(AA81+AA82)*AB81*0.012</f>
        <v>#DIV/0!</v>
      </c>
      <c r="AF81" s="489"/>
      <c r="AG81" s="479"/>
      <c r="AH81" s="239" t="e">
        <f>AF81+AF82+AG81-AE81</f>
        <v>#DIV/0!</v>
      </c>
      <c r="AI81" s="5" t="e">
        <f>AH81/(12*(AA81+AA82))*1000</f>
        <v>#DIV/0!</v>
      </c>
      <c r="AJ81" s="6" t="e">
        <f>AI81/AD81</f>
        <v>#DIV/0!</v>
      </c>
      <c r="AK81" s="524">
        <f t="shared" si="23"/>
        <v>0</v>
      </c>
      <c r="AL81" s="10" t="e">
        <f>AF81+AF82+AG81-(AK81+AK82)*AB81*0.012</f>
        <v>#DIV/0!</v>
      </c>
      <c r="AM81" s="5" t="e">
        <f>AL81/(12*(AK81+AK82))*1000</f>
        <v>#DIV/0!</v>
      </c>
      <c r="AN81" s="283" t="e">
        <f>AM81/AD81</f>
        <v>#DIV/0!</v>
      </c>
      <c r="AO81" s="287"/>
      <c r="AP81" s="286" t="e">
        <f>(AO81+AO82)/(12*(AK81+AK82))*1000</f>
        <v>#DIV/0!</v>
      </c>
      <c r="AQ81" s="5" t="e">
        <f>AD81+AM81+AP81</f>
        <v>#DIV/0!</v>
      </c>
      <c r="AR81" s="7" t="e">
        <f>(AM81+AP81)/AD81</f>
        <v>#DIV/0!</v>
      </c>
      <c r="AS81" s="279" t="e">
        <f>AQ81/AD81</f>
        <v>#DIV/0!</v>
      </c>
      <c r="AT81" s="299">
        <f t="shared" si="21"/>
        <v>0</v>
      </c>
      <c r="AU81" s="18">
        <f t="shared" si="24"/>
        <v>0</v>
      </c>
      <c r="AV81" s="278">
        <v>3755.4748273897076</v>
      </c>
      <c r="AW81" s="19" t="e">
        <f t="shared" si="26"/>
        <v>#DIV/0!</v>
      </c>
      <c r="AX81" s="515"/>
      <c r="AY81" s="429"/>
      <c r="AZ81" s="15" t="e">
        <f>(AT81+AT82-AX81-AX82)/((AY81+AY82)*12)</f>
        <v>#DIV/0!</v>
      </c>
      <c r="BA81" t="e">
        <f>IF(AZ81&lt;0,"!!!","")</f>
        <v>#DIV/0!</v>
      </c>
      <c r="BB81" s="413"/>
      <c r="BC81" s="402" t="str">
        <f t="shared" si="25"/>
        <v/>
      </c>
      <c r="BE81" s="57"/>
      <c r="BF81" s="336"/>
      <c r="BG81" s="106">
        <f>IF(AF81+AF82-AX81-AX82&lt;0,AF81+AF82-AX81-AX82,0)</f>
        <v>0</v>
      </c>
      <c r="BH81" s="41">
        <f>IF(AF81+AF82+AG81-AX81-AX82+BE81+BF81&lt;0,AF81+AF82+AG81-AX81-AX82+BE81+BF81,0)</f>
        <v>0</v>
      </c>
    </row>
    <row r="82" spans="1:60" ht="13.5" thickBot="1" x14ac:dyDescent="0.25">
      <c r="A82" s="123"/>
      <c r="B82" s="541"/>
      <c r="C82" s="91" t="s">
        <v>34</v>
      </c>
      <c r="D82" s="98"/>
      <c r="E82" s="347"/>
      <c r="F82" s="165"/>
      <c r="G82" s="165"/>
      <c r="H82" s="165"/>
      <c r="I82" s="165"/>
      <c r="J82" s="165"/>
      <c r="K82" s="165"/>
      <c r="L82" s="165"/>
      <c r="M82" s="165"/>
      <c r="N82" s="165"/>
      <c r="O82" s="165"/>
      <c r="P82" s="147">
        <f t="shared" si="20"/>
        <v>0</v>
      </c>
      <c r="Q82" s="296" t="s">
        <v>72</v>
      </c>
      <c r="R82" s="390" t="s">
        <v>72</v>
      </c>
      <c r="S82" s="233" t="s">
        <v>72</v>
      </c>
      <c r="T82" s="234" t="s">
        <v>72</v>
      </c>
      <c r="U82" s="234" t="s">
        <v>72</v>
      </c>
      <c r="V82" s="255" t="e">
        <f t="shared" si="22"/>
        <v>#DIV/0!</v>
      </c>
      <c r="W82" s="240" t="e">
        <f t="shared" ref="W82:W113" si="27">H82/(12*D82)*1000</f>
        <v>#DIV/0!</v>
      </c>
      <c r="X82" s="240" t="e">
        <f t="shared" ref="X82:X113" si="28">I82/(12*D82)*1000</f>
        <v>#DIV/0!</v>
      </c>
      <c r="Y82" s="245" t="e">
        <f t="shared" si="19"/>
        <v>#DIV/0!</v>
      </c>
      <c r="Z82" s="370">
        <v>0.2</v>
      </c>
      <c r="AA82" s="131"/>
      <c r="AB82" s="269" t="s">
        <v>72</v>
      </c>
      <c r="AC82" s="238" t="s">
        <v>72</v>
      </c>
      <c r="AD82" s="234" t="s">
        <v>72</v>
      </c>
      <c r="AE82" s="271" t="s">
        <v>72</v>
      </c>
      <c r="AF82" s="490"/>
      <c r="AG82" s="480"/>
      <c r="AH82" s="272" t="s">
        <v>72</v>
      </c>
      <c r="AI82" s="273" t="s">
        <v>72</v>
      </c>
      <c r="AJ82" s="274" t="s">
        <v>72</v>
      </c>
      <c r="AK82" s="275">
        <f t="shared" si="23"/>
        <v>0</v>
      </c>
      <c r="AL82" s="272" t="s">
        <v>72</v>
      </c>
      <c r="AM82" s="273" t="s">
        <v>72</v>
      </c>
      <c r="AN82" s="284" t="s">
        <v>72</v>
      </c>
      <c r="AO82" s="340"/>
      <c r="AP82" s="272" t="s">
        <v>72</v>
      </c>
      <c r="AQ82" s="272" t="s">
        <v>72</v>
      </c>
      <c r="AR82" s="273" t="s">
        <v>72</v>
      </c>
      <c r="AS82" s="280" t="s">
        <v>72</v>
      </c>
      <c r="AT82" s="300">
        <f t="shared" si="21"/>
        <v>0</v>
      </c>
      <c r="AU82" s="86">
        <f t="shared" si="24"/>
        <v>0</v>
      </c>
      <c r="AV82" s="277">
        <v>1934.397348683063</v>
      </c>
      <c r="AW82" s="87" t="e">
        <f t="shared" si="26"/>
        <v>#DIV/0!</v>
      </c>
      <c r="AX82" s="512"/>
      <c r="AY82" s="188"/>
      <c r="AZ82" s="88"/>
      <c r="BA82" s="69" t="e">
        <f>BA81</f>
        <v>#DIV/0!</v>
      </c>
      <c r="BB82" s="414"/>
      <c r="BC82" s="403" t="str">
        <f t="shared" si="25"/>
        <v/>
      </c>
      <c r="BE82" s="89"/>
      <c r="BF82" s="426"/>
      <c r="BG82" s="107"/>
      <c r="BH82" s="90"/>
    </row>
    <row r="83" spans="1:60" x14ac:dyDescent="0.2">
      <c r="A83" s="526"/>
      <c r="B83" s="546"/>
      <c r="C83" s="35" t="s">
        <v>33</v>
      </c>
      <c r="D83" s="163"/>
      <c r="E83" s="346"/>
      <c r="F83" s="164"/>
      <c r="G83" s="164"/>
      <c r="H83" s="164"/>
      <c r="I83" s="164"/>
      <c r="J83" s="164"/>
      <c r="K83" s="164"/>
      <c r="L83" s="164"/>
      <c r="M83" s="164"/>
      <c r="N83" s="164"/>
      <c r="O83" s="164"/>
      <c r="P83" s="151">
        <f t="shared" si="20"/>
        <v>0</v>
      </c>
      <c r="Q83" s="295">
        <f>P83+P84</f>
        <v>0</v>
      </c>
      <c r="R83" s="438"/>
      <c r="S83" s="262"/>
      <c r="T83" s="231"/>
      <c r="U83" s="209">
        <f>Q83-R83-S83-T83</f>
        <v>0</v>
      </c>
      <c r="V83" s="258" t="e">
        <f t="shared" si="22"/>
        <v>#DIV/0!</v>
      </c>
      <c r="W83" s="243" t="e">
        <f t="shared" si="27"/>
        <v>#DIV/0!</v>
      </c>
      <c r="X83" s="243" t="e">
        <f t="shared" si="28"/>
        <v>#DIV/0!</v>
      </c>
      <c r="Y83" s="248" t="e">
        <f t="shared" si="19"/>
        <v>#DIV/0!</v>
      </c>
      <c r="Z83" s="375">
        <v>0.15</v>
      </c>
      <c r="AA83" s="130"/>
      <c r="AB83" s="267" t="e">
        <f>R83/(12*(D83-E83+D84-E84))*1000+((Z83)*0.9756*(F83+0.85*(G83+L83+M83))+(Z84)*0.9403*(F84+0.85*(G84+L84+M84)))/(12*(D83+D84))*1000</f>
        <v>#DIV/0!</v>
      </c>
      <c r="AC83" s="237" t="e">
        <f>AB83-AD83</f>
        <v>#DIV/0!</v>
      </c>
      <c r="AD83" s="268" t="e">
        <f>(H83+H84+I83+I84)/(12*(D83+D84))*1000</f>
        <v>#DIV/0!</v>
      </c>
      <c r="AE83" s="104" t="e">
        <f>(AA83+AA84)*AB83*0.012</f>
        <v>#DIV/0!</v>
      </c>
      <c r="AF83" s="489"/>
      <c r="AG83" s="479"/>
      <c r="AH83" s="239" t="e">
        <f>AF83+AF84+AG83-AE83</f>
        <v>#DIV/0!</v>
      </c>
      <c r="AI83" s="5" t="e">
        <f>AH83/(12*(AA83+AA84))*1000</f>
        <v>#DIV/0!</v>
      </c>
      <c r="AJ83" s="6" t="e">
        <f>AI83/AD83</f>
        <v>#DIV/0!</v>
      </c>
      <c r="AK83" s="524">
        <f t="shared" si="23"/>
        <v>0</v>
      </c>
      <c r="AL83" s="10" t="e">
        <f>AF83+AF84+AG83-(AK83+AK84)*AB83*0.012</f>
        <v>#DIV/0!</v>
      </c>
      <c r="AM83" s="5" t="e">
        <f>AL83/(12*(AK83+AK84))*1000</f>
        <v>#DIV/0!</v>
      </c>
      <c r="AN83" s="283" t="e">
        <f>AM83/AD83</f>
        <v>#DIV/0!</v>
      </c>
      <c r="AO83" s="287"/>
      <c r="AP83" s="286" t="e">
        <f>(AO83+AO84)/(12*(AK83+AK84))*1000</f>
        <v>#DIV/0!</v>
      </c>
      <c r="AQ83" s="5" t="e">
        <f>AD83+AM83+AP83</f>
        <v>#DIV/0!</v>
      </c>
      <c r="AR83" s="7" t="e">
        <f>(AM83+AP83)/AD83</f>
        <v>#DIV/0!</v>
      </c>
      <c r="AS83" s="279" t="e">
        <f>AQ83/AD83</f>
        <v>#DIV/0!</v>
      </c>
      <c r="AT83" s="299">
        <f t="shared" si="21"/>
        <v>0</v>
      </c>
      <c r="AU83" s="18">
        <f t="shared" si="24"/>
        <v>0</v>
      </c>
      <c r="AV83" s="278">
        <v>1537.6422842322654</v>
      </c>
      <c r="AW83" s="19" t="e">
        <f t="shared" si="26"/>
        <v>#DIV/0!</v>
      </c>
      <c r="AX83" s="515"/>
      <c r="AY83" s="429"/>
      <c r="AZ83" s="15" t="e">
        <f>(AT83+AT84-AX83-AX84)/((AY83+AY84)*12)</f>
        <v>#DIV/0!</v>
      </c>
      <c r="BA83" s="494" t="e">
        <f>IF(AZ83&lt;0,"!!!","")</f>
        <v>#DIV/0!</v>
      </c>
      <c r="BB83" s="496"/>
      <c r="BC83" s="402" t="str">
        <f t="shared" si="25"/>
        <v/>
      </c>
      <c r="BE83" s="57"/>
      <c r="BF83" s="336"/>
      <c r="BG83" s="106">
        <f>IF(AF83+AF84-AX83-AX84&lt;0,AF83+AF84-AX83-AX84,0)</f>
        <v>0</v>
      </c>
      <c r="BH83" s="41">
        <f>IF(AF83+AF84+AG83-AX83-AX84+BE83+BF83&lt;0,AF83+AF84+AG83-AX83-AX84+BE83+BF83,0)</f>
        <v>0</v>
      </c>
    </row>
    <row r="84" spans="1:60" ht="13.5" thickBot="1" x14ac:dyDescent="0.25">
      <c r="A84" s="123"/>
      <c r="B84" s="541"/>
      <c r="C84" s="91" t="s">
        <v>34</v>
      </c>
      <c r="D84" s="98"/>
      <c r="E84" s="347"/>
      <c r="F84" s="165"/>
      <c r="G84" s="165"/>
      <c r="H84" s="165"/>
      <c r="I84" s="165"/>
      <c r="J84" s="165"/>
      <c r="K84" s="165"/>
      <c r="L84" s="165"/>
      <c r="M84" s="165"/>
      <c r="N84" s="165"/>
      <c r="O84" s="165"/>
      <c r="P84" s="147">
        <f t="shared" si="20"/>
        <v>0</v>
      </c>
      <c r="Q84" s="296" t="s">
        <v>72</v>
      </c>
      <c r="R84" s="390" t="s">
        <v>72</v>
      </c>
      <c r="S84" s="233" t="s">
        <v>72</v>
      </c>
      <c r="T84" s="234" t="s">
        <v>72</v>
      </c>
      <c r="U84" s="234" t="s">
        <v>72</v>
      </c>
      <c r="V84" s="255" t="e">
        <f t="shared" si="22"/>
        <v>#DIV/0!</v>
      </c>
      <c r="W84" s="240" t="e">
        <f t="shared" si="27"/>
        <v>#DIV/0!</v>
      </c>
      <c r="X84" s="240" t="e">
        <f t="shared" si="28"/>
        <v>#DIV/0!</v>
      </c>
      <c r="Y84" s="245" t="e">
        <f t="shared" si="19"/>
        <v>#DIV/0!</v>
      </c>
      <c r="Z84" s="370">
        <v>0.2</v>
      </c>
      <c r="AA84" s="131"/>
      <c r="AB84" s="269" t="s">
        <v>72</v>
      </c>
      <c r="AC84" s="238" t="s">
        <v>72</v>
      </c>
      <c r="AD84" s="234" t="s">
        <v>72</v>
      </c>
      <c r="AE84" s="271" t="s">
        <v>72</v>
      </c>
      <c r="AF84" s="490"/>
      <c r="AG84" s="480"/>
      <c r="AH84" s="272" t="s">
        <v>72</v>
      </c>
      <c r="AI84" s="273" t="s">
        <v>72</v>
      </c>
      <c r="AJ84" s="274" t="s">
        <v>72</v>
      </c>
      <c r="AK84" s="275">
        <f t="shared" si="23"/>
        <v>0</v>
      </c>
      <c r="AL84" s="272" t="s">
        <v>72</v>
      </c>
      <c r="AM84" s="273" t="s">
        <v>72</v>
      </c>
      <c r="AN84" s="284" t="s">
        <v>72</v>
      </c>
      <c r="AO84" s="340"/>
      <c r="AP84" s="272" t="s">
        <v>72</v>
      </c>
      <c r="AQ84" s="272" t="s">
        <v>72</v>
      </c>
      <c r="AR84" s="273" t="s">
        <v>72</v>
      </c>
      <c r="AS84" s="280" t="s">
        <v>72</v>
      </c>
      <c r="AT84" s="300">
        <f t="shared" si="21"/>
        <v>0</v>
      </c>
      <c r="AU84" s="86">
        <f t="shared" si="24"/>
        <v>0</v>
      </c>
      <c r="AV84" s="277">
        <v>763.16666666666663</v>
      </c>
      <c r="AW84" s="87" t="e">
        <f t="shared" si="26"/>
        <v>#DIV/0!</v>
      </c>
      <c r="AX84" s="512"/>
      <c r="AY84" s="188"/>
      <c r="AZ84" s="88"/>
      <c r="BA84" s="495" t="e">
        <f>BA83</f>
        <v>#DIV/0!</v>
      </c>
      <c r="BB84" s="497"/>
      <c r="BC84" s="403" t="str">
        <f t="shared" si="25"/>
        <v/>
      </c>
      <c r="BE84" s="89"/>
      <c r="BF84" s="426"/>
      <c r="BG84" s="107"/>
      <c r="BH84" s="90"/>
    </row>
    <row r="85" spans="1:60" x14ac:dyDescent="0.2">
      <c r="A85" s="526"/>
      <c r="B85" s="546"/>
      <c r="C85" s="35" t="s">
        <v>33</v>
      </c>
      <c r="D85" s="163"/>
      <c r="E85" s="346"/>
      <c r="F85" s="164"/>
      <c r="G85" s="164"/>
      <c r="H85" s="164"/>
      <c r="I85" s="164"/>
      <c r="J85" s="164"/>
      <c r="K85" s="164"/>
      <c r="L85" s="164"/>
      <c r="M85" s="164"/>
      <c r="N85" s="164"/>
      <c r="O85" s="164"/>
      <c r="P85" s="151">
        <f t="shared" si="20"/>
        <v>0</v>
      </c>
      <c r="Q85" s="295">
        <f>P85+P86</f>
        <v>0</v>
      </c>
      <c r="R85" s="438"/>
      <c r="S85" s="262"/>
      <c r="T85" s="231"/>
      <c r="U85" s="209">
        <f>Q85-R85-S85-T85</f>
        <v>0</v>
      </c>
      <c r="V85" s="258" t="e">
        <f t="shared" si="22"/>
        <v>#DIV/0!</v>
      </c>
      <c r="W85" s="243" t="e">
        <f t="shared" si="27"/>
        <v>#DIV/0!</v>
      </c>
      <c r="X85" s="243" t="e">
        <f t="shared" si="28"/>
        <v>#DIV/0!</v>
      </c>
      <c r="Y85" s="248" t="e">
        <f t="shared" si="19"/>
        <v>#DIV/0!</v>
      </c>
      <c r="Z85" s="375">
        <v>0.15</v>
      </c>
      <c r="AA85" s="130"/>
      <c r="AB85" s="267" t="e">
        <f>R85/(12*(D85-E85+D86-E86))*1000+((Z85)*0.9756*(F85+0.85*(G85+L85+M85))+(Z86)*0.9403*(F86+0.85*(G86+L86+M86)))/(12*(D85+D86))*1000</f>
        <v>#DIV/0!</v>
      </c>
      <c r="AC85" s="237" t="e">
        <f>AB85-AD85</f>
        <v>#DIV/0!</v>
      </c>
      <c r="AD85" s="268" t="e">
        <f>(H85+H86+I85+I86)/(12*(D85+D86))*1000</f>
        <v>#DIV/0!</v>
      </c>
      <c r="AE85" s="104" t="e">
        <f>(AA85+AA86)*AB85*0.012</f>
        <v>#DIV/0!</v>
      </c>
      <c r="AF85" s="489"/>
      <c r="AG85" s="479"/>
      <c r="AH85" s="239" t="e">
        <f>AF85+AF86+AG85-AE85</f>
        <v>#DIV/0!</v>
      </c>
      <c r="AI85" s="5" t="e">
        <f>AH85/(12*(AA85+AA86))*1000</f>
        <v>#DIV/0!</v>
      </c>
      <c r="AJ85" s="6" t="e">
        <f>AI85/AD85</f>
        <v>#DIV/0!</v>
      </c>
      <c r="AK85" s="524">
        <f t="shared" si="23"/>
        <v>0</v>
      </c>
      <c r="AL85" s="10" t="e">
        <f>AF85+AF86+AG85-(AK85+AK86)*AB85*0.012</f>
        <v>#DIV/0!</v>
      </c>
      <c r="AM85" s="5" t="e">
        <f>AL85/(12*(AK85+AK86))*1000</f>
        <v>#DIV/0!</v>
      </c>
      <c r="AN85" s="283" t="e">
        <f>AM85/AD85</f>
        <v>#DIV/0!</v>
      </c>
      <c r="AO85" s="287"/>
      <c r="AP85" s="286" t="e">
        <f>(AO85+AO86)/(12*(AK85+AK86))*1000</f>
        <v>#DIV/0!</v>
      </c>
      <c r="AQ85" s="5" t="e">
        <f>AD85+AM85+AP85</f>
        <v>#DIV/0!</v>
      </c>
      <c r="AR85" s="7" t="e">
        <f>(AM85+AP85)/AD85</f>
        <v>#DIV/0!</v>
      </c>
      <c r="AS85" s="279" t="e">
        <f>AQ85/AD85</f>
        <v>#DIV/0!</v>
      </c>
      <c r="AT85" s="299">
        <f t="shared" si="21"/>
        <v>0</v>
      </c>
      <c r="AU85" s="18">
        <f t="shared" si="24"/>
        <v>0</v>
      </c>
      <c r="AV85" s="278">
        <v>2224.3943158875604</v>
      </c>
      <c r="AW85" s="19" t="e">
        <f t="shared" si="26"/>
        <v>#DIV/0!</v>
      </c>
      <c r="AX85" s="515"/>
      <c r="AY85" s="429"/>
      <c r="AZ85" s="15" t="e">
        <f>(AT85+AT86-AX85-AX86)/((AY85+AY86)*12)</f>
        <v>#DIV/0!</v>
      </c>
      <c r="BA85" s="24" t="e">
        <f>IF(AZ85&lt;0,"!!!","")</f>
        <v>#DIV/0!</v>
      </c>
      <c r="BB85" s="413"/>
      <c r="BC85" s="402" t="str">
        <f t="shared" si="25"/>
        <v/>
      </c>
      <c r="BE85" s="57"/>
      <c r="BF85" s="336"/>
      <c r="BG85" s="106">
        <f>IF(AF85+AF86-AX85-AX86&lt;0,AF85+AF86-AX85-AX86,0)</f>
        <v>0</v>
      </c>
      <c r="BH85" s="41">
        <f>IF(AF85+AF86+AG85-AX85-AX86+BE85+BF85&lt;0,AF85+AF86+AG85-AX85-AX86+BE85+BF85,0)</f>
        <v>0</v>
      </c>
    </row>
    <row r="86" spans="1:60" ht="13.5" thickBot="1" x14ac:dyDescent="0.25">
      <c r="A86" s="123"/>
      <c r="B86" s="541"/>
      <c r="C86" s="91" t="s">
        <v>34</v>
      </c>
      <c r="D86" s="98"/>
      <c r="E86" s="347"/>
      <c r="F86" s="165"/>
      <c r="G86" s="165"/>
      <c r="H86" s="165"/>
      <c r="I86" s="165"/>
      <c r="J86" s="165"/>
      <c r="K86" s="165"/>
      <c r="L86" s="165"/>
      <c r="M86" s="165"/>
      <c r="N86" s="165"/>
      <c r="O86" s="165"/>
      <c r="P86" s="147">
        <f t="shared" si="20"/>
        <v>0</v>
      </c>
      <c r="Q86" s="296" t="s">
        <v>72</v>
      </c>
      <c r="R86" s="390" t="s">
        <v>72</v>
      </c>
      <c r="S86" s="233" t="s">
        <v>72</v>
      </c>
      <c r="T86" s="234" t="s">
        <v>72</v>
      </c>
      <c r="U86" s="234" t="s">
        <v>72</v>
      </c>
      <c r="V86" s="255" t="e">
        <f t="shared" si="22"/>
        <v>#DIV/0!</v>
      </c>
      <c r="W86" s="240" t="e">
        <f t="shared" si="27"/>
        <v>#DIV/0!</v>
      </c>
      <c r="X86" s="240" t="e">
        <f t="shared" si="28"/>
        <v>#DIV/0!</v>
      </c>
      <c r="Y86" s="245" t="e">
        <f t="shared" si="19"/>
        <v>#DIV/0!</v>
      </c>
      <c r="Z86" s="370">
        <v>0.2</v>
      </c>
      <c r="AA86" s="131"/>
      <c r="AB86" s="269" t="s">
        <v>72</v>
      </c>
      <c r="AC86" s="238" t="s">
        <v>72</v>
      </c>
      <c r="AD86" s="234" t="s">
        <v>72</v>
      </c>
      <c r="AE86" s="271" t="s">
        <v>72</v>
      </c>
      <c r="AF86" s="490"/>
      <c r="AG86" s="480"/>
      <c r="AH86" s="272" t="s">
        <v>72</v>
      </c>
      <c r="AI86" s="273" t="s">
        <v>72</v>
      </c>
      <c r="AJ86" s="274" t="s">
        <v>72</v>
      </c>
      <c r="AK86" s="275">
        <f t="shared" si="23"/>
        <v>0</v>
      </c>
      <c r="AL86" s="272" t="s">
        <v>72</v>
      </c>
      <c r="AM86" s="273" t="s">
        <v>72</v>
      </c>
      <c r="AN86" s="284" t="s">
        <v>72</v>
      </c>
      <c r="AO86" s="340"/>
      <c r="AP86" s="272" t="s">
        <v>72</v>
      </c>
      <c r="AQ86" s="272" t="s">
        <v>72</v>
      </c>
      <c r="AR86" s="273" t="s">
        <v>72</v>
      </c>
      <c r="AS86" s="280" t="s">
        <v>72</v>
      </c>
      <c r="AT86" s="300">
        <f t="shared" si="21"/>
        <v>0</v>
      </c>
      <c r="AU86" s="86">
        <f t="shared" si="24"/>
        <v>0</v>
      </c>
      <c r="AV86" s="277">
        <v>1740.8071363010554</v>
      </c>
      <c r="AW86" s="87" t="e">
        <f t="shared" si="26"/>
        <v>#DIV/0!</v>
      </c>
      <c r="AX86" s="512"/>
      <c r="AY86" s="188"/>
      <c r="AZ86" s="88"/>
      <c r="BA86" s="392" t="e">
        <f>BA85</f>
        <v>#DIV/0!</v>
      </c>
      <c r="BB86" s="414"/>
      <c r="BC86" s="403" t="str">
        <f t="shared" si="25"/>
        <v/>
      </c>
      <c r="BE86" s="89"/>
      <c r="BF86" s="426"/>
      <c r="BG86" s="107"/>
      <c r="BH86" s="90"/>
    </row>
    <row r="87" spans="1:60" x14ac:dyDescent="0.2">
      <c r="A87" s="526"/>
      <c r="B87" s="546"/>
      <c r="C87" s="35" t="s">
        <v>33</v>
      </c>
      <c r="D87" s="163"/>
      <c r="E87" s="346"/>
      <c r="F87" s="164"/>
      <c r="G87" s="164"/>
      <c r="H87" s="164"/>
      <c r="I87" s="164"/>
      <c r="J87" s="164"/>
      <c r="K87" s="164"/>
      <c r="L87" s="164"/>
      <c r="M87" s="164"/>
      <c r="N87" s="164"/>
      <c r="O87" s="164"/>
      <c r="P87" s="146">
        <f t="shared" si="20"/>
        <v>0</v>
      </c>
      <c r="Q87" s="295">
        <f>P87+P88</f>
        <v>0</v>
      </c>
      <c r="R87" s="438"/>
      <c r="S87" s="262"/>
      <c r="T87" s="231"/>
      <c r="U87" s="209">
        <f>Q87-R87-S87-T87</f>
        <v>0</v>
      </c>
      <c r="V87" s="258" t="e">
        <f t="shared" si="22"/>
        <v>#DIV/0!</v>
      </c>
      <c r="W87" s="243" t="e">
        <f t="shared" si="27"/>
        <v>#DIV/0!</v>
      </c>
      <c r="X87" s="243" t="e">
        <f t="shared" si="28"/>
        <v>#DIV/0!</v>
      </c>
      <c r="Y87" s="248" t="e">
        <f t="shared" si="19"/>
        <v>#DIV/0!</v>
      </c>
      <c r="Z87" s="375">
        <v>0.15</v>
      </c>
      <c r="AA87" s="130"/>
      <c r="AB87" s="267" t="e">
        <f>R87/(12*(D87-E87+D88-E88))*1000+((Z87)*0.9756*(F87+0.85*(G87+L87+M87))+(Z88)*0.9403*(F88+0.85*(G88+L88+M88)))/(12*(D87+D88))*1000</f>
        <v>#DIV/0!</v>
      </c>
      <c r="AC87" s="237" t="e">
        <f>AB87-AD87</f>
        <v>#DIV/0!</v>
      </c>
      <c r="AD87" s="268" t="e">
        <f>(H87+H88+I87+I88)/(12*(D87+D88))*1000</f>
        <v>#DIV/0!</v>
      </c>
      <c r="AE87" s="104" t="e">
        <f>(AA87+AA88)*AB87*0.012</f>
        <v>#DIV/0!</v>
      </c>
      <c r="AF87" s="489"/>
      <c r="AG87" s="479"/>
      <c r="AH87" s="239" t="e">
        <f>AF87+AF88+AG87-AE87</f>
        <v>#DIV/0!</v>
      </c>
      <c r="AI87" s="5" t="e">
        <f>AH87/(12*(AA87+AA88))*1000</f>
        <v>#DIV/0!</v>
      </c>
      <c r="AJ87" s="6" t="e">
        <f>AI87/AD87</f>
        <v>#DIV/0!</v>
      </c>
      <c r="AK87" s="524">
        <f t="shared" si="23"/>
        <v>0</v>
      </c>
      <c r="AL87" s="10" t="e">
        <f>AF87+AF88+AG87-(AK87+AK88)*AB87*0.012</f>
        <v>#DIV/0!</v>
      </c>
      <c r="AM87" s="5" t="e">
        <f>AL87/(12*(AK87+AK88))*1000</f>
        <v>#DIV/0!</v>
      </c>
      <c r="AN87" s="283" t="e">
        <f>AM87/AD87</f>
        <v>#DIV/0!</v>
      </c>
      <c r="AO87" s="287"/>
      <c r="AP87" s="286" t="e">
        <f>(AO87+AO88)/(12*(AK87+AK88))*1000</f>
        <v>#DIV/0!</v>
      </c>
      <c r="AQ87" s="5" t="e">
        <f>AD87+AM87+AP87</f>
        <v>#DIV/0!</v>
      </c>
      <c r="AR87" s="7" t="e">
        <f>(AM87+AP87)/AD87</f>
        <v>#DIV/0!</v>
      </c>
      <c r="AS87" s="279" t="e">
        <f>AQ87/AD87</f>
        <v>#DIV/0!</v>
      </c>
      <c r="AT87" s="299">
        <f t="shared" si="21"/>
        <v>0</v>
      </c>
      <c r="AU87" s="18">
        <f t="shared" si="24"/>
        <v>0</v>
      </c>
      <c r="AV87" s="278">
        <v>931.07368564556486</v>
      </c>
      <c r="AW87" s="19" t="e">
        <f t="shared" si="26"/>
        <v>#DIV/0!</v>
      </c>
      <c r="AX87" s="163"/>
      <c r="AY87" s="429"/>
      <c r="AZ87" s="15" t="e">
        <f>(AT87+AT88-AX87-AX88)/((AY87+AY88)*12)</f>
        <v>#DIV/0!</v>
      </c>
      <c r="BA87" s="338" t="e">
        <f>IF(AZ87&lt;0,"!!!","")</f>
        <v>#DIV/0!</v>
      </c>
      <c r="BB87" s="413"/>
      <c r="BC87" s="402" t="str">
        <f t="shared" si="25"/>
        <v/>
      </c>
      <c r="BE87" s="57"/>
      <c r="BF87" s="336"/>
      <c r="BG87" s="106">
        <f>IF(AF87+AF88-AX87-AX88&lt;0,AF87+AF88-AX87-AX88,0)</f>
        <v>0</v>
      </c>
      <c r="BH87" s="41">
        <f>IF(AF87+AF88+AG87-AX87-AX88+BE87+BF87&lt;0,AF87+AF88+AG87-AX87-AX88+BE87+BF87,0)</f>
        <v>0</v>
      </c>
    </row>
    <row r="88" spans="1:60" ht="13.5" thickBot="1" x14ac:dyDescent="0.25">
      <c r="A88" s="123"/>
      <c r="B88" s="541"/>
      <c r="C88" s="91" t="s">
        <v>34</v>
      </c>
      <c r="D88" s="98"/>
      <c r="E88" s="347"/>
      <c r="F88" s="165"/>
      <c r="G88" s="165"/>
      <c r="H88" s="165"/>
      <c r="I88" s="165"/>
      <c r="J88" s="165"/>
      <c r="K88" s="165"/>
      <c r="L88" s="165"/>
      <c r="M88" s="165"/>
      <c r="N88" s="165"/>
      <c r="O88" s="165"/>
      <c r="P88" s="147">
        <f t="shared" si="20"/>
        <v>0</v>
      </c>
      <c r="Q88" s="296" t="s">
        <v>72</v>
      </c>
      <c r="R88" s="390" t="s">
        <v>72</v>
      </c>
      <c r="S88" s="233" t="s">
        <v>72</v>
      </c>
      <c r="T88" s="234" t="s">
        <v>72</v>
      </c>
      <c r="U88" s="234" t="s">
        <v>72</v>
      </c>
      <c r="V88" s="255" t="e">
        <f t="shared" si="22"/>
        <v>#DIV/0!</v>
      </c>
      <c r="W88" s="240" t="e">
        <f t="shared" si="27"/>
        <v>#DIV/0!</v>
      </c>
      <c r="X88" s="240" t="e">
        <f t="shared" si="28"/>
        <v>#DIV/0!</v>
      </c>
      <c r="Y88" s="245" t="e">
        <f t="shared" si="19"/>
        <v>#DIV/0!</v>
      </c>
      <c r="Z88" s="370">
        <v>0.2</v>
      </c>
      <c r="AA88" s="131"/>
      <c r="AB88" s="269" t="s">
        <v>72</v>
      </c>
      <c r="AC88" s="238" t="s">
        <v>72</v>
      </c>
      <c r="AD88" s="234" t="s">
        <v>72</v>
      </c>
      <c r="AE88" s="271" t="s">
        <v>72</v>
      </c>
      <c r="AF88" s="490"/>
      <c r="AG88" s="480"/>
      <c r="AH88" s="272" t="s">
        <v>72</v>
      </c>
      <c r="AI88" s="273" t="s">
        <v>72</v>
      </c>
      <c r="AJ88" s="274" t="s">
        <v>72</v>
      </c>
      <c r="AK88" s="275">
        <f t="shared" si="23"/>
        <v>0</v>
      </c>
      <c r="AL88" s="272" t="s">
        <v>72</v>
      </c>
      <c r="AM88" s="273" t="s">
        <v>72</v>
      </c>
      <c r="AN88" s="284" t="s">
        <v>72</v>
      </c>
      <c r="AO88" s="340"/>
      <c r="AP88" s="272" t="s">
        <v>72</v>
      </c>
      <c r="AQ88" s="272" t="s">
        <v>72</v>
      </c>
      <c r="AR88" s="273" t="s">
        <v>72</v>
      </c>
      <c r="AS88" s="280" t="s">
        <v>72</v>
      </c>
      <c r="AT88" s="300">
        <f t="shared" si="21"/>
        <v>0</v>
      </c>
      <c r="AU88" s="86">
        <f t="shared" si="24"/>
        <v>0</v>
      </c>
      <c r="AV88" s="277">
        <v>1880.4218774734845</v>
      </c>
      <c r="AW88" s="87" t="e">
        <f t="shared" si="26"/>
        <v>#DIV/0!</v>
      </c>
      <c r="AX88" s="512"/>
      <c r="AY88" s="188"/>
      <c r="AZ88" s="88"/>
      <c r="BA88" s="339" t="e">
        <f>BA87</f>
        <v>#DIV/0!</v>
      </c>
      <c r="BB88" s="414"/>
      <c r="BC88" s="403" t="str">
        <f t="shared" si="25"/>
        <v/>
      </c>
      <c r="BE88" s="89"/>
      <c r="BF88" s="426"/>
      <c r="BG88" s="107"/>
      <c r="BH88" s="90"/>
    </row>
    <row r="89" spans="1:60" x14ac:dyDescent="0.2">
      <c r="A89" s="526"/>
      <c r="B89" s="546"/>
      <c r="C89" s="35" t="s">
        <v>33</v>
      </c>
      <c r="D89" s="163"/>
      <c r="E89" s="346"/>
      <c r="F89" s="164"/>
      <c r="G89" s="164"/>
      <c r="H89" s="164"/>
      <c r="I89" s="164"/>
      <c r="J89" s="164"/>
      <c r="K89" s="164"/>
      <c r="L89" s="164"/>
      <c r="M89" s="164"/>
      <c r="N89" s="164"/>
      <c r="O89" s="164"/>
      <c r="P89" s="146">
        <f t="shared" si="20"/>
        <v>0</v>
      </c>
      <c r="Q89" s="295">
        <f>P89+P90</f>
        <v>0</v>
      </c>
      <c r="R89" s="438"/>
      <c r="S89" s="262"/>
      <c r="T89" s="231"/>
      <c r="U89" s="209">
        <f>Q89-R89-S89-T89</f>
        <v>0</v>
      </c>
      <c r="V89" s="258" t="e">
        <f t="shared" si="22"/>
        <v>#DIV/0!</v>
      </c>
      <c r="W89" s="243" t="e">
        <f t="shared" si="27"/>
        <v>#DIV/0!</v>
      </c>
      <c r="X89" s="243" t="e">
        <f t="shared" si="28"/>
        <v>#DIV/0!</v>
      </c>
      <c r="Y89" s="248" t="e">
        <f t="shared" si="19"/>
        <v>#DIV/0!</v>
      </c>
      <c r="Z89" s="375">
        <v>0.15</v>
      </c>
      <c r="AA89" s="130"/>
      <c r="AB89" s="267" t="e">
        <f>R89/(12*(D89-E89+D90-E90))*1000+((Z89)*0.9756*(F89+0.85*(G89+L89+M89))+(Z90)*0.9403*(F90+0.85*(G90+L90+M90)))/(12*(D89+D90))*1000</f>
        <v>#DIV/0!</v>
      </c>
      <c r="AC89" s="237" t="e">
        <f>AB89-AD89</f>
        <v>#DIV/0!</v>
      </c>
      <c r="AD89" s="268" t="e">
        <f>(H89+H90+I89+I90)/(12*(D89+D90))*1000</f>
        <v>#DIV/0!</v>
      </c>
      <c r="AE89" s="104" t="e">
        <f>(AA89+AA90)*AB89*0.012</f>
        <v>#DIV/0!</v>
      </c>
      <c r="AF89" s="489"/>
      <c r="AG89" s="479"/>
      <c r="AH89" s="239" t="e">
        <f>AF89+AF90+AG89-AE89</f>
        <v>#DIV/0!</v>
      </c>
      <c r="AI89" s="5" t="e">
        <f>AH89/(12*(AA89+AA90))*1000</f>
        <v>#DIV/0!</v>
      </c>
      <c r="AJ89" s="6" t="e">
        <f>AI89/AD89</f>
        <v>#DIV/0!</v>
      </c>
      <c r="AK89" s="524">
        <f t="shared" si="23"/>
        <v>0</v>
      </c>
      <c r="AL89" s="10" t="e">
        <f>AF89+AF90+AG89-(AK89+AK90)*AB89*0.012</f>
        <v>#DIV/0!</v>
      </c>
      <c r="AM89" s="5" t="e">
        <f>AL89/(12*(AK89+AK90))*1000</f>
        <v>#DIV/0!</v>
      </c>
      <c r="AN89" s="283" t="e">
        <f>AM89/AD89</f>
        <v>#DIV/0!</v>
      </c>
      <c r="AO89" s="287"/>
      <c r="AP89" s="286" t="e">
        <f>(AO89+AO90)/(12*(AK89+AK90))*1000</f>
        <v>#DIV/0!</v>
      </c>
      <c r="AQ89" s="5" t="e">
        <f>AD89+AM89+AP89</f>
        <v>#DIV/0!</v>
      </c>
      <c r="AR89" s="7" t="e">
        <f>(AM89+AP89)/AD89</f>
        <v>#DIV/0!</v>
      </c>
      <c r="AS89" s="279" t="e">
        <f>AQ89/AD89</f>
        <v>#DIV/0!</v>
      </c>
      <c r="AT89" s="299">
        <f t="shared" si="21"/>
        <v>0</v>
      </c>
      <c r="AU89" s="18">
        <f t="shared" si="24"/>
        <v>0</v>
      </c>
      <c r="AV89" s="278">
        <v>2928.9115646258506</v>
      </c>
      <c r="AW89" s="19" t="e">
        <f t="shared" si="26"/>
        <v>#DIV/0!</v>
      </c>
      <c r="AX89" s="515"/>
      <c r="AY89" s="429"/>
      <c r="AZ89" s="15" t="e">
        <f>(AT89+AT90-AX89-AX90)/((AY89+AY90)*12)</f>
        <v>#DIV/0!</v>
      </c>
      <c r="BA89" s="24" t="e">
        <f>IF(AZ89&lt;0,"!!!","")</f>
        <v>#DIV/0!</v>
      </c>
      <c r="BB89" s="413"/>
      <c r="BC89" s="402" t="str">
        <f t="shared" si="25"/>
        <v/>
      </c>
      <c r="BE89" s="57"/>
      <c r="BF89" s="336"/>
      <c r="BG89" s="106">
        <f>IF(AF89+AF90-AX89-AX90&lt;0,AF89+AF90-AX89-AX90,0)</f>
        <v>0</v>
      </c>
      <c r="BH89" s="41">
        <f>IF(AF89+AF90+AG89-AX89-AX90+BE89+BF89&lt;0,AF89+AF90+AG89-AX89-AX90+BE89+BF89,0)</f>
        <v>0</v>
      </c>
    </row>
    <row r="90" spans="1:60" ht="22.15" customHeight="1" thickBot="1" x14ac:dyDescent="0.25">
      <c r="A90" s="123"/>
      <c r="B90" s="541"/>
      <c r="C90" s="91" t="s">
        <v>34</v>
      </c>
      <c r="D90" s="98"/>
      <c r="E90" s="347"/>
      <c r="F90" s="165"/>
      <c r="G90" s="165"/>
      <c r="H90" s="165"/>
      <c r="I90" s="165"/>
      <c r="J90" s="165"/>
      <c r="K90" s="165"/>
      <c r="L90" s="165"/>
      <c r="M90" s="165"/>
      <c r="N90" s="165"/>
      <c r="O90" s="165"/>
      <c r="P90" s="147">
        <f t="shared" si="20"/>
        <v>0</v>
      </c>
      <c r="Q90" s="296" t="s">
        <v>72</v>
      </c>
      <c r="R90" s="390" t="s">
        <v>72</v>
      </c>
      <c r="S90" s="233" t="s">
        <v>72</v>
      </c>
      <c r="T90" s="234" t="s">
        <v>72</v>
      </c>
      <c r="U90" s="234" t="s">
        <v>72</v>
      </c>
      <c r="V90" s="255" t="e">
        <f t="shared" si="22"/>
        <v>#DIV/0!</v>
      </c>
      <c r="W90" s="240" t="e">
        <f t="shared" si="27"/>
        <v>#DIV/0!</v>
      </c>
      <c r="X90" s="240" t="e">
        <f t="shared" si="28"/>
        <v>#DIV/0!</v>
      </c>
      <c r="Y90" s="245" t="e">
        <f t="shared" si="19"/>
        <v>#DIV/0!</v>
      </c>
      <c r="Z90" s="370">
        <v>0.2</v>
      </c>
      <c r="AA90" s="131"/>
      <c r="AB90" s="269" t="s">
        <v>72</v>
      </c>
      <c r="AC90" s="238" t="s">
        <v>72</v>
      </c>
      <c r="AD90" s="234" t="s">
        <v>72</v>
      </c>
      <c r="AE90" s="271" t="s">
        <v>72</v>
      </c>
      <c r="AF90" s="490"/>
      <c r="AG90" s="480"/>
      <c r="AH90" s="272" t="s">
        <v>72</v>
      </c>
      <c r="AI90" s="273" t="s">
        <v>72</v>
      </c>
      <c r="AJ90" s="274" t="s">
        <v>72</v>
      </c>
      <c r="AK90" s="275">
        <f t="shared" si="23"/>
        <v>0</v>
      </c>
      <c r="AL90" s="272" t="s">
        <v>72</v>
      </c>
      <c r="AM90" s="273" t="s">
        <v>72</v>
      </c>
      <c r="AN90" s="284" t="s">
        <v>72</v>
      </c>
      <c r="AO90" s="340"/>
      <c r="AP90" s="272" t="s">
        <v>72</v>
      </c>
      <c r="AQ90" s="272" t="s">
        <v>72</v>
      </c>
      <c r="AR90" s="273" t="s">
        <v>72</v>
      </c>
      <c r="AS90" s="280" t="s">
        <v>72</v>
      </c>
      <c r="AT90" s="300">
        <f t="shared" si="21"/>
        <v>0</v>
      </c>
      <c r="AU90" s="86">
        <f t="shared" si="24"/>
        <v>0</v>
      </c>
      <c r="AV90" s="277">
        <v>3675.3384400443224</v>
      </c>
      <c r="AW90" s="87" t="e">
        <f t="shared" si="26"/>
        <v>#DIV/0!</v>
      </c>
      <c r="AX90" s="512"/>
      <c r="AY90" s="188"/>
      <c r="AZ90" s="88"/>
      <c r="BA90" s="392" t="e">
        <f>BA89</f>
        <v>#DIV/0!</v>
      </c>
      <c r="BB90" s="414"/>
      <c r="BC90" s="403" t="str">
        <f t="shared" si="25"/>
        <v/>
      </c>
      <c r="BE90" s="89"/>
      <c r="BF90" s="426"/>
      <c r="BG90" s="107"/>
      <c r="BH90" s="90"/>
    </row>
    <row r="91" spans="1:60" x14ac:dyDescent="0.2">
      <c r="A91" s="526"/>
      <c r="B91" s="546"/>
      <c r="C91" s="35" t="s">
        <v>33</v>
      </c>
      <c r="D91" s="163"/>
      <c r="E91" s="346"/>
      <c r="F91" s="164"/>
      <c r="G91" s="164"/>
      <c r="H91" s="164"/>
      <c r="I91" s="164"/>
      <c r="J91" s="164"/>
      <c r="K91" s="164"/>
      <c r="L91" s="164"/>
      <c r="M91" s="164"/>
      <c r="N91" s="164"/>
      <c r="O91" s="164"/>
      <c r="P91" s="146">
        <f t="shared" si="20"/>
        <v>0</v>
      </c>
      <c r="Q91" s="295">
        <f>P91+P92</f>
        <v>0</v>
      </c>
      <c r="R91" s="438"/>
      <c r="S91" s="262"/>
      <c r="T91" s="231"/>
      <c r="U91" s="209">
        <f>Q91-R91-S91-T91</f>
        <v>0</v>
      </c>
      <c r="V91" s="258" t="e">
        <f t="shared" si="22"/>
        <v>#DIV/0!</v>
      </c>
      <c r="W91" s="243" t="e">
        <f t="shared" si="27"/>
        <v>#DIV/0!</v>
      </c>
      <c r="X91" s="243" t="e">
        <f t="shared" si="28"/>
        <v>#DIV/0!</v>
      </c>
      <c r="Y91" s="248" t="e">
        <f t="shared" si="19"/>
        <v>#DIV/0!</v>
      </c>
      <c r="Z91" s="375">
        <v>0.15</v>
      </c>
      <c r="AA91" s="130"/>
      <c r="AB91" s="267" t="e">
        <f>R91/(12*(D91-E91+D92-E92))*1000+((Z91)*0.9756*(F91+0.85*(G91+L91+M91))+(Z92)*0.9403*(F92+0.85*(G92+L92+M92)))/(12*(D91+D92))*1000</f>
        <v>#DIV/0!</v>
      </c>
      <c r="AC91" s="237" t="e">
        <f>AB91-AD91</f>
        <v>#DIV/0!</v>
      </c>
      <c r="AD91" s="268" t="e">
        <f>(H91+H92+I91+I92)/(12*(D91+D92))*1000</f>
        <v>#DIV/0!</v>
      </c>
      <c r="AE91" s="104" t="e">
        <f>(AA91+AA92)*AB91*0.012</f>
        <v>#DIV/0!</v>
      </c>
      <c r="AF91" s="489"/>
      <c r="AG91" s="479"/>
      <c r="AH91" s="239" t="e">
        <f>AF91+AF92+AG91-AE91</f>
        <v>#DIV/0!</v>
      </c>
      <c r="AI91" s="5" t="e">
        <f>AH91/(12*(AA91+AA92))*1000</f>
        <v>#DIV/0!</v>
      </c>
      <c r="AJ91" s="6" t="e">
        <f>AI91/AD91</f>
        <v>#DIV/0!</v>
      </c>
      <c r="AK91" s="524">
        <f t="shared" si="23"/>
        <v>0</v>
      </c>
      <c r="AL91" s="10" t="e">
        <f>AF91+AF92+AG91-(AK91+AK92)*AB91*0.012</f>
        <v>#DIV/0!</v>
      </c>
      <c r="AM91" s="5" t="e">
        <f>AL91/(12*(AK91+AK92))*1000</f>
        <v>#DIV/0!</v>
      </c>
      <c r="AN91" s="283" t="e">
        <f>AM91/AD91</f>
        <v>#DIV/0!</v>
      </c>
      <c r="AO91" s="287"/>
      <c r="AP91" s="286" t="e">
        <f>(AO91+AO92)/(12*(AK91+AK92))*1000</f>
        <v>#DIV/0!</v>
      </c>
      <c r="AQ91" s="5" t="e">
        <f>AD91+AM91+AP91</f>
        <v>#DIV/0!</v>
      </c>
      <c r="AR91" s="7" t="e">
        <f>(AM91+AP91)/AD91</f>
        <v>#DIV/0!</v>
      </c>
      <c r="AS91" s="279" t="e">
        <f>AQ91/AD91</f>
        <v>#DIV/0!</v>
      </c>
      <c r="AT91" s="299">
        <f t="shared" si="21"/>
        <v>0</v>
      </c>
      <c r="AU91" s="18">
        <f t="shared" si="24"/>
        <v>0</v>
      </c>
      <c r="AV91" s="278">
        <v>914.10761693625636</v>
      </c>
      <c r="AW91" s="19" t="e">
        <f t="shared" si="26"/>
        <v>#DIV/0!</v>
      </c>
      <c r="AX91" s="163"/>
      <c r="AY91" s="429"/>
      <c r="AZ91" s="15" t="e">
        <f>(AT91+AT92-AX91-AX92)/((AY91+AY92)*12)</f>
        <v>#DIV/0!</v>
      </c>
      <c r="BA91" s="494" t="e">
        <f>IF(AZ91&lt;0,"!!!","")</f>
        <v>#DIV/0!</v>
      </c>
      <c r="BB91" s="496"/>
      <c r="BC91" s="402" t="str">
        <f t="shared" si="25"/>
        <v/>
      </c>
      <c r="BE91" s="57"/>
      <c r="BF91" s="336"/>
      <c r="BG91" s="106">
        <f>IF(AF91+AF92-AX91-AX92&lt;0,AF91+AF92-AX91-AX92,0)</f>
        <v>0</v>
      </c>
      <c r="BH91" s="41">
        <f>IF(AF91+AF92+AG91-AX91-AX92+BE91+BF91&lt;0,AF91+AF92+AG91-AX91-AX92+BE91+BF91,0)</f>
        <v>0</v>
      </c>
    </row>
    <row r="92" spans="1:60" ht="13.5" thickBot="1" x14ac:dyDescent="0.25">
      <c r="A92" s="123"/>
      <c r="B92" s="541"/>
      <c r="C92" s="91" t="s">
        <v>34</v>
      </c>
      <c r="D92" s="98"/>
      <c r="E92" s="347"/>
      <c r="F92" s="165"/>
      <c r="G92" s="165"/>
      <c r="H92" s="165"/>
      <c r="I92" s="165"/>
      <c r="J92" s="165"/>
      <c r="K92" s="165"/>
      <c r="L92" s="165"/>
      <c r="M92" s="165"/>
      <c r="N92" s="165"/>
      <c r="O92" s="165"/>
      <c r="P92" s="147">
        <f t="shared" si="20"/>
        <v>0</v>
      </c>
      <c r="Q92" s="296" t="s">
        <v>72</v>
      </c>
      <c r="R92" s="390" t="s">
        <v>72</v>
      </c>
      <c r="S92" s="233" t="s">
        <v>72</v>
      </c>
      <c r="T92" s="234" t="s">
        <v>72</v>
      </c>
      <c r="U92" s="234" t="s">
        <v>72</v>
      </c>
      <c r="V92" s="255" t="e">
        <f t="shared" si="22"/>
        <v>#DIV/0!</v>
      </c>
      <c r="W92" s="240" t="e">
        <f t="shared" si="27"/>
        <v>#DIV/0!</v>
      </c>
      <c r="X92" s="240" t="e">
        <f t="shared" si="28"/>
        <v>#DIV/0!</v>
      </c>
      <c r="Y92" s="245" t="e">
        <f t="shared" si="19"/>
        <v>#DIV/0!</v>
      </c>
      <c r="Z92" s="370">
        <v>0.2</v>
      </c>
      <c r="AA92" s="131"/>
      <c r="AB92" s="269" t="s">
        <v>72</v>
      </c>
      <c r="AC92" s="238" t="s">
        <v>72</v>
      </c>
      <c r="AD92" s="234" t="s">
        <v>72</v>
      </c>
      <c r="AE92" s="271" t="s">
        <v>72</v>
      </c>
      <c r="AF92" s="490"/>
      <c r="AG92" s="480"/>
      <c r="AH92" s="272" t="s">
        <v>72</v>
      </c>
      <c r="AI92" s="273" t="s">
        <v>72</v>
      </c>
      <c r="AJ92" s="274" t="s">
        <v>72</v>
      </c>
      <c r="AK92" s="275">
        <f t="shared" si="23"/>
        <v>0</v>
      </c>
      <c r="AL92" s="272" t="s">
        <v>72</v>
      </c>
      <c r="AM92" s="273" t="s">
        <v>72</v>
      </c>
      <c r="AN92" s="284" t="s">
        <v>72</v>
      </c>
      <c r="AO92" s="340"/>
      <c r="AP92" s="272" t="s">
        <v>72</v>
      </c>
      <c r="AQ92" s="272" t="s">
        <v>72</v>
      </c>
      <c r="AR92" s="273" t="s">
        <v>72</v>
      </c>
      <c r="AS92" s="280" t="s">
        <v>72</v>
      </c>
      <c r="AT92" s="300">
        <f t="shared" si="21"/>
        <v>0</v>
      </c>
      <c r="AU92" s="86">
        <f t="shared" si="24"/>
        <v>0</v>
      </c>
      <c r="AV92" s="277">
        <v>119.47454035339064</v>
      </c>
      <c r="AW92" s="87" t="e">
        <f t="shared" si="26"/>
        <v>#DIV/0!</v>
      </c>
      <c r="AX92" s="98"/>
      <c r="AY92" s="188"/>
      <c r="AZ92" s="88"/>
      <c r="BA92" s="495" t="e">
        <f>BA91</f>
        <v>#DIV/0!</v>
      </c>
      <c r="BB92" s="497"/>
      <c r="BC92" s="403" t="str">
        <f t="shared" si="25"/>
        <v/>
      </c>
      <c r="BE92" s="89"/>
      <c r="BF92" s="426"/>
      <c r="BG92" s="107"/>
      <c r="BH92" s="90"/>
    </row>
    <row r="93" spans="1:60" ht="13.5" thickBot="1" x14ac:dyDescent="0.25">
      <c r="A93" s="526"/>
      <c r="B93" s="546"/>
      <c r="C93" s="35" t="s">
        <v>33</v>
      </c>
      <c r="D93" s="163"/>
      <c r="E93" s="346"/>
      <c r="F93" s="164"/>
      <c r="G93" s="164"/>
      <c r="H93" s="164"/>
      <c r="I93" s="164"/>
      <c r="J93" s="164"/>
      <c r="K93" s="164"/>
      <c r="L93" s="164"/>
      <c r="M93" s="164"/>
      <c r="N93" s="164"/>
      <c r="O93" s="164"/>
      <c r="P93" s="146">
        <f t="shared" si="20"/>
        <v>0</v>
      </c>
      <c r="Q93" s="295">
        <f>P93+P94</f>
        <v>0</v>
      </c>
      <c r="R93" s="438"/>
      <c r="S93" s="262"/>
      <c r="T93" s="231"/>
      <c r="U93" s="209">
        <f>Q93-R93-S93-T93</f>
        <v>0</v>
      </c>
      <c r="V93" s="258" t="e">
        <f t="shared" si="22"/>
        <v>#DIV/0!</v>
      </c>
      <c r="W93" s="243" t="e">
        <f t="shared" si="27"/>
        <v>#DIV/0!</v>
      </c>
      <c r="X93" s="243" t="e">
        <f t="shared" si="28"/>
        <v>#DIV/0!</v>
      </c>
      <c r="Y93" s="248" t="e">
        <f t="shared" si="19"/>
        <v>#DIV/0!</v>
      </c>
      <c r="Z93" s="375">
        <v>0.15</v>
      </c>
      <c r="AA93" s="130"/>
      <c r="AB93" s="267" t="e">
        <f>R93/(12*(D93-E93+D94-E94))*1000+((Z93)*0.9756*(F93+0.85*(G93+L93+M93))+(Z94)*0.9403*(F94+0.85*(G94+L94+M94)))/(12*(D93+D94))*1000</f>
        <v>#DIV/0!</v>
      </c>
      <c r="AC93" s="237" t="e">
        <f>AB93-AD93</f>
        <v>#DIV/0!</v>
      </c>
      <c r="AD93" s="268" t="e">
        <f>(H93+H94+I93+I94)/(12*(D93+D94))*1000</f>
        <v>#DIV/0!</v>
      </c>
      <c r="AE93" s="104" t="e">
        <f>(AA93+AA94)*AB93*0.012</f>
        <v>#DIV/0!</v>
      </c>
      <c r="AF93" s="489"/>
      <c r="AG93" s="479"/>
      <c r="AH93" s="334" t="e">
        <f>AF93+AF94+AG93-AE93</f>
        <v>#DIV/0!</v>
      </c>
      <c r="AI93" s="5" t="e">
        <f>AH93/(12*(AA93+AA94))*1000</f>
        <v>#DIV/0!</v>
      </c>
      <c r="AJ93" s="6" t="e">
        <f>AI93/AD93</f>
        <v>#DIV/0!</v>
      </c>
      <c r="AK93" s="524">
        <f t="shared" si="23"/>
        <v>0</v>
      </c>
      <c r="AL93" s="10" t="e">
        <f>AF93+AF94+AG93-(AK93+AK94)*AB93*0.012</f>
        <v>#DIV/0!</v>
      </c>
      <c r="AM93" s="5" t="e">
        <f>AL93/(12*(AK93+AK94))*1000</f>
        <v>#DIV/0!</v>
      </c>
      <c r="AN93" s="283" t="e">
        <f>AM93/AD93</f>
        <v>#DIV/0!</v>
      </c>
      <c r="AO93" s="287"/>
      <c r="AP93" s="286" t="e">
        <f>(AO93+AO94)/(12*(AK93+AK94))*1000</f>
        <v>#DIV/0!</v>
      </c>
      <c r="AQ93" s="5" t="e">
        <f>AD93+AM93+AP93</f>
        <v>#DIV/0!</v>
      </c>
      <c r="AR93" s="7" t="e">
        <f>(AM93+AP93)/AD93</f>
        <v>#DIV/0!</v>
      </c>
      <c r="AS93" s="279" t="e">
        <f>AQ93/AD93</f>
        <v>#DIV/0!</v>
      </c>
      <c r="AT93" s="299">
        <f t="shared" si="21"/>
        <v>0</v>
      </c>
      <c r="AU93" s="18">
        <f t="shared" si="24"/>
        <v>0</v>
      </c>
      <c r="AV93" s="278">
        <v>1023.2999187212138</v>
      </c>
      <c r="AW93" s="19" t="e">
        <f t="shared" si="26"/>
        <v>#DIV/0!</v>
      </c>
      <c r="AX93" s="98"/>
      <c r="AY93" s="429"/>
      <c r="AZ93" s="15" t="e">
        <f>(AT93+AT94-AX93-AX94)/((AY93+AY94)*12)</f>
        <v>#DIV/0!</v>
      </c>
      <c r="BA93" s="494" t="e">
        <f>IF(AZ93&lt;0,"!!!","")</f>
        <v>#DIV/0!</v>
      </c>
      <c r="BB93" s="496"/>
      <c r="BC93" s="402" t="str">
        <f t="shared" si="25"/>
        <v/>
      </c>
      <c r="BE93" s="57"/>
      <c r="BF93" s="336"/>
      <c r="BG93" s="106">
        <f>IF(AF93+AF94-AX93-AX94&lt;0,AF93+AF94-AX93-AX94,0)</f>
        <v>0</v>
      </c>
      <c r="BH93" s="41">
        <f>IF(AF93+AF94+AG93-AX93-AX94+BE93+BF93&lt;0,AF93+AF94+AG93-AX93-AX94+BE93+BF93,0)</f>
        <v>0</v>
      </c>
    </row>
    <row r="94" spans="1:60" ht="13.5" thickBot="1" x14ac:dyDescent="0.25">
      <c r="A94" s="123"/>
      <c r="B94" s="541"/>
      <c r="C94" s="91" t="s">
        <v>34</v>
      </c>
      <c r="D94" s="98"/>
      <c r="E94" s="347"/>
      <c r="F94" s="165"/>
      <c r="G94" s="165"/>
      <c r="H94" s="165"/>
      <c r="I94" s="165"/>
      <c r="J94" s="165"/>
      <c r="K94" s="165"/>
      <c r="L94" s="165"/>
      <c r="M94" s="165"/>
      <c r="N94" s="165"/>
      <c r="O94" s="165"/>
      <c r="P94" s="147">
        <f t="shared" si="20"/>
        <v>0</v>
      </c>
      <c r="Q94" s="296" t="s">
        <v>72</v>
      </c>
      <c r="R94" s="390" t="s">
        <v>72</v>
      </c>
      <c r="S94" s="233" t="s">
        <v>72</v>
      </c>
      <c r="T94" s="234" t="s">
        <v>72</v>
      </c>
      <c r="U94" s="234" t="s">
        <v>72</v>
      </c>
      <c r="V94" s="255" t="e">
        <f t="shared" si="22"/>
        <v>#DIV/0!</v>
      </c>
      <c r="W94" s="240" t="e">
        <f t="shared" si="27"/>
        <v>#DIV/0!</v>
      </c>
      <c r="X94" s="240" t="e">
        <f t="shared" si="28"/>
        <v>#DIV/0!</v>
      </c>
      <c r="Y94" s="245" t="e">
        <f t="shared" si="19"/>
        <v>#DIV/0!</v>
      </c>
      <c r="Z94" s="370">
        <v>0.2</v>
      </c>
      <c r="AA94" s="131"/>
      <c r="AB94" s="269" t="s">
        <v>72</v>
      </c>
      <c r="AC94" s="238" t="s">
        <v>72</v>
      </c>
      <c r="AD94" s="234" t="s">
        <v>72</v>
      </c>
      <c r="AE94" s="271" t="s">
        <v>72</v>
      </c>
      <c r="AF94" s="490"/>
      <c r="AG94" s="480"/>
      <c r="AH94" s="272" t="s">
        <v>72</v>
      </c>
      <c r="AI94" s="273" t="s">
        <v>72</v>
      </c>
      <c r="AJ94" s="274" t="s">
        <v>72</v>
      </c>
      <c r="AK94" s="275">
        <f t="shared" si="23"/>
        <v>0</v>
      </c>
      <c r="AL94" s="272" t="s">
        <v>72</v>
      </c>
      <c r="AM94" s="273" t="s">
        <v>72</v>
      </c>
      <c r="AN94" s="284" t="s">
        <v>72</v>
      </c>
      <c r="AO94" s="340"/>
      <c r="AP94" s="272" t="s">
        <v>72</v>
      </c>
      <c r="AQ94" s="272" t="s">
        <v>72</v>
      </c>
      <c r="AR94" s="273" t="s">
        <v>72</v>
      </c>
      <c r="AS94" s="280" t="s">
        <v>72</v>
      </c>
      <c r="AT94" s="300">
        <f t="shared" si="21"/>
        <v>0</v>
      </c>
      <c r="AU94" s="86">
        <f t="shared" si="24"/>
        <v>0</v>
      </c>
      <c r="AV94" s="277">
        <v>177.07414593990711</v>
      </c>
      <c r="AW94" s="87" t="e">
        <f t="shared" si="26"/>
        <v>#DIV/0!</v>
      </c>
      <c r="AX94" s="98"/>
      <c r="AY94" s="188"/>
      <c r="AZ94" s="88"/>
      <c r="BA94" s="495" t="e">
        <f>BA93</f>
        <v>#DIV/0!</v>
      </c>
      <c r="BB94" s="497"/>
      <c r="BC94" s="403" t="str">
        <f t="shared" si="25"/>
        <v/>
      </c>
      <c r="BE94" s="89"/>
      <c r="BF94" s="426"/>
      <c r="BG94" s="107"/>
      <c r="BH94" s="90"/>
    </row>
    <row r="95" spans="1:60" x14ac:dyDescent="0.2">
      <c r="A95" s="526"/>
      <c r="B95" s="546"/>
      <c r="C95" s="35" t="s">
        <v>33</v>
      </c>
      <c r="D95" s="163"/>
      <c r="E95" s="346"/>
      <c r="F95" s="164"/>
      <c r="G95" s="164"/>
      <c r="H95" s="164"/>
      <c r="I95" s="164"/>
      <c r="J95" s="164"/>
      <c r="K95" s="164"/>
      <c r="L95" s="164"/>
      <c r="M95" s="164"/>
      <c r="N95" s="164"/>
      <c r="O95" s="164"/>
      <c r="P95" s="146">
        <f t="shared" si="20"/>
        <v>0</v>
      </c>
      <c r="Q95" s="295">
        <f>P95+P96</f>
        <v>0</v>
      </c>
      <c r="R95" s="438"/>
      <c r="S95" s="262"/>
      <c r="T95" s="231"/>
      <c r="U95" s="209">
        <f>Q95-R95-S95-T95</f>
        <v>0</v>
      </c>
      <c r="V95" s="258" t="e">
        <f t="shared" si="22"/>
        <v>#DIV/0!</v>
      </c>
      <c r="W95" s="243" t="e">
        <f t="shared" si="27"/>
        <v>#DIV/0!</v>
      </c>
      <c r="X95" s="243" t="e">
        <f t="shared" si="28"/>
        <v>#DIV/0!</v>
      </c>
      <c r="Y95" s="248" t="e">
        <f t="shared" si="19"/>
        <v>#DIV/0!</v>
      </c>
      <c r="Z95" s="375">
        <v>0.15</v>
      </c>
      <c r="AA95" s="130"/>
      <c r="AB95" s="267" t="e">
        <f>R95/(12*(D95-E95+D96-E96))*1000+((Z95)*0.9756*(F95+0.85*(G95+L95+M95))+(Z96)*0.9403*(F96+0.85*(G96+L96+M96)))/(12*(D95+D96))*1000</f>
        <v>#DIV/0!</v>
      </c>
      <c r="AC95" s="237" t="e">
        <f>AB95-AD95</f>
        <v>#DIV/0!</v>
      </c>
      <c r="AD95" s="268" t="e">
        <f>(H95+H96+I95+I96)/(12*(D95+D96))*1000</f>
        <v>#DIV/0!</v>
      </c>
      <c r="AE95" s="104" t="e">
        <f>(AA95+AA96)*AB95*0.012</f>
        <v>#DIV/0!</v>
      </c>
      <c r="AF95" s="489"/>
      <c r="AG95" s="479"/>
      <c r="AH95" s="239" t="e">
        <f>AF95+AF96+AG95-AE95</f>
        <v>#DIV/0!</v>
      </c>
      <c r="AI95" s="5" t="e">
        <f>AH95/(12*(AA95+AA96))*1000</f>
        <v>#DIV/0!</v>
      </c>
      <c r="AJ95" s="6" t="e">
        <f>AI95/AD95</f>
        <v>#DIV/0!</v>
      </c>
      <c r="AK95" s="524">
        <f t="shared" si="23"/>
        <v>0</v>
      </c>
      <c r="AL95" s="10" t="e">
        <f>AF95+AF96+AG95-(AK95+AK96)*AB95*0.012</f>
        <v>#DIV/0!</v>
      </c>
      <c r="AM95" s="5" t="e">
        <f>AL95/(12*(AK95+AK96))*1000</f>
        <v>#DIV/0!</v>
      </c>
      <c r="AN95" s="283" t="e">
        <f>AM95/AD95</f>
        <v>#DIV/0!</v>
      </c>
      <c r="AO95" s="287"/>
      <c r="AP95" s="286" t="e">
        <f>(AO95+AO96)/(12*(AK95+AK96))*1000</f>
        <v>#DIV/0!</v>
      </c>
      <c r="AQ95" s="5" t="e">
        <f>AD95+AM95+AP95</f>
        <v>#DIV/0!</v>
      </c>
      <c r="AR95" s="7" t="e">
        <f>(AM95+AP95)/AD95</f>
        <v>#DIV/0!</v>
      </c>
      <c r="AS95" s="279" t="e">
        <f>AQ95/AD95</f>
        <v>#DIV/0!</v>
      </c>
      <c r="AT95" s="299">
        <f t="shared" si="21"/>
        <v>0</v>
      </c>
      <c r="AU95" s="18">
        <f t="shared" si="24"/>
        <v>0</v>
      </c>
      <c r="AV95" s="278">
        <v>4087.3400310967586</v>
      </c>
      <c r="AW95" s="19" t="e">
        <f t="shared" si="26"/>
        <v>#DIV/0!</v>
      </c>
      <c r="AX95" s="163"/>
      <c r="AY95" s="429"/>
      <c r="AZ95" s="15" t="e">
        <f>(AT95+AT96-AX95-AX96)/((AY95+AY96)*12)</f>
        <v>#DIV/0!</v>
      </c>
      <c r="BA95" t="e">
        <f>IF(AZ95&lt;0,"!!!","")</f>
        <v>#DIV/0!</v>
      </c>
      <c r="BB95" s="413"/>
      <c r="BC95" s="402" t="str">
        <f t="shared" si="25"/>
        <v/>
      </c>
      <c r="BE95" s="57"/>
      <c r="BF95" s="336"/>
      <c r="BG95" s="106">
        <f>IF(AF95+AF96-AX95-AX96&lt;0,AF95+AF96-AX95-AX96,0)</f>
        <v>0</v>
      </c>
      <c r="BH95" s="41">
        <f>IF(AF95+AF96+AG95-AX95-AX96+BE95+BF95&lt;0,AF95+AF96+AG95-AX95-AX96+BE95+BF95,0)</f>
        <v>0</v>
      </c>
    </row>
    <row r="96" spans="1:60" ht="13.5" thickBot="1" x14ac:dyDescent="0.25">
      <c r="A96" s="123"/>
      <c r="B96" s="541"/>
      <c r="C96" s="91" t="s">
        <v>34</v>
      </c>
      <c r="D96" s="98"/>
      <c r="E96" s="347"/>
      <c r="F96" s="165"/>
      <c r="G96" s="165"/>
      <c r="H96" s="165"/>
      <c r="I96" s="165"/>
      <c r="J96" s="165"/>
      <c r="K96" s="165"/>
      <c r="L96" s="165"/>
      <c r="M96" s="165"/>
      <c r="N96" s="165"/>
      <c r="O96" s="165"/>
      <c r="P96" s="147">
        <f t="shared" si="20"/>
        <v>0</v>
      </c>
      <c r="Q96" s="296" t="s">
        <v>72</v>
      </c>
      <c r="R96" s="390" t="s">
        <v>72</v>
      </c>
      <c r="S96" s="233" t="s">
        <v>72</v>
      </c>
      <c r="T96" s="234" t="s">
        <v>72</v>
      </c>
      <c r="U96" s="234" t="s">
        <v>72</v>
      </c>
      <c r="V96" s="255" t="e">
        <f t="shared" si="22"/>
        <v>#DIV/0!</v>
      </c>
      <c r="W96" s="240" t="e">
        <f t="shared" si="27"/>
        <v>#DIV/0!</v>
      </c>
      <c r="X96" s="240" t="e">
        <f t="shared" si="28"/>
        <v>#DIV/0!</v>
      </c>
      <c r="Y96" s="245" t="e">
        <f t="shared" si="19"/>
        <v>#DIV/0!</v>
      </c>
      <c r="Z96" s="370">
        <v>0.2</v>
      </c>
      <c r="AA96" s="131"/>
      <c r="AB96" s="269" t="s">
        <v>72</v>
      </c>
      <c r="AC96" s="238" t="s">
        <v>72</v>
      </c>
      <c r="AD96" s="234" t="s">
        <v>72</v>
      </c>
      <c r="AE96" s="271" t="s">
        <v>72</v>
      </c>
      <c r="AF96" s="490"/>
      <c r="AG96" s="480"/>
      <c r="AH96" s="272" t="s">
        <v>72</v>
      </c>
      <c r="AI96" s="273" t="s">
        <v>72</v>
      </c>
      <c r="AJ96" s="274" t="s">
        <v>72</v>
      </c>
      <c r="AK96" s="275">
        <f t="shared" si="23"/>
        <v>0</v>
      </c>
      <c r="AL96" s="272" t="s">
        <v>72</v>
      </c>
      <c r="AM96" s="273" t="s">
        <v>72</v>
      </c>
      <c r="AN96" s="284" t="s">
        <v>72</v>
      </c>
      <c r="AO96" s="340"/>
      <c r="AP96" s="272" t="s">
        <v>72</v>
      </c>
      <c r="AQ96" s="272" t="s">
        <v>72</v>
      </c>
      <c r="AR96" s="273" t="s">
        <v>72</v>
      </c>
      <c r="AS96" s="280" t="s">
        <v>72</v>
      </c>
      <c r="AT96" s="300">
        <f t="shared" si="21"/>
        <v>0</v>
      </c>
      <c r="AU96" s="86">
        <f t="shared" si="24"/>
        <v>0</v>
      </c>
      <c r="AV96" s="277">
        <v>5015.0083254579004</v>
      </c>
      <c r="AW96" s="87" t="e">
        <f t="shared" si="26"/>
        <v>#DIV/0!</v>
      </c>
      <c r="AX96" s="98"/>
      <c r="AY96" s="188"/>
      <c r="AZ96" s="88"/>
      <c r="BA96" s="69" t="e">
        <f>BA95</f>
        <v>#DIV/0!</v>
      </c>
      <c r="BB96" s="414"/>
      <c r="BC96" s="403" t="str">
        <f t="shared" si="25"/>
        <v/>
      </c>
      <c r="BE96" s="89"/>
      <c r="BF96" s="426"/>
      <c r="BG96" s="107"/>
      <c r="BH96" s="90"/>
    </row>
    <row r="97" spans="1:60" x14ac:dyDescent="0.2">
      <c r="A97" s="526"/>
      <c r="B97" s="546"/>
      <c r="C97" s="35" t="s">
        <v>33</v>
      </c>
      <c r="D97" s="163"/>
      <c r="E97" s="346"/>
      <c r="F97" s="164"/>
      <c r="G97" s="164"/>
      <c r="H97" s="164"/>
      <c r="I97" s="164"/>
      <c r="J97" s="164"/>
      <c r="K97" s="164"/>
      <c r="L97" s="164"/>
      <c r="M97" s="164"/>
      <c r="N97" s="164"/>
      <c r="O97" s="164"/>
      <c r="P97" s="146">
        <f t="shared" ref="P97:P128" si="29">SUM(F97:O97)</f>
        <v>0</v>
      </c>
      <c r="Q97" s="295">
        <f>P97+P98</f>
        <v>0</v>
      </c>
      <c r="R97" s="438"/>
      <c r="S97" s="262"/>
      <c r="T97" s="231"/>
      <c r="U97" s="209">
        <f>Q97-R97-S97-T97</f>
        <v>0</v>
      </c>
      <c r="V97" s="258" t="e">
        <f t="shared" si="22"/>
        <v>#DIV/0!</v>
      </c>
      <c r="W97" s="243" t="e">
        <f t="shared" si="27"/>
        <v>#DIV/0!</v>
      </c>
      <c r="X97" s="243" t="e">
        <f t="shared" si="28"/>
        <v>#DIV/0!</v>
      </c>
      <c r="Y97" s="248" t="e">
        <f t="shared" si="19"/>
        <v>#DIV/0!</v>
      </c>
      <c r="Z97" s="375">
        <v>0.15</v>
      </c>
      <c r="AA97" s="130"/>
      <c r="AB97" s="267" t="e">
        <f>R97/(12*(D97-E97+D98-E98))*1000+((Z97)*0.9756*(F97+0.85*(G97+L97+M97))+(Z98)*0.9403*(F98+0.85*(G98+L98+M98)))/(12*(D97+D98))*1000</f>
        <v>#DIV/0!</v>
      </c>
      <c r="AC97" s="237" t="e">
        <f>AB97-AD97</f>
        <v>#DIV/0!</v>
      </c>
      <c r="AD97" s="268" t="e">
        <f>(H97+H98+I97+I98)/(12*(D97+D98))*1000</f>
        <v>#DIV/0!</v>
      </c>
      <c r="AE97" s="104" t="e">
        <f>(AA97+AA98)*AB97*0.012</f>
        <v>#DIV/0!</v>
      </c>
      <c r="AF97" s="489"/>
      <c r="AG97" s="479"/>
      <c r="AH97" s="239" t="e">
        <f>AF97+AF98+AG97-AE97</f>
        <v>#DIV/0!</v>
      </c>
      <c r="AI97" s="5" t="e">
        <f>AH97/(12*(AA97+AA98))*1000</f>
        <v>#DIV/0!</v>
      </c>
      <c r="AJ97" s="6" t="e">
        <f>AI97/AD97</f>
        <v>#DIV/0!</v>
      </c>
      <c r="AK97" s="524">
        <f t="shared" si="23"/>
        <v>0</v>
      </c>
      <c r="AL97" s="10" t="e">
        <f>AF97+AF98+AG97-(AK97+AK98)*AB97*0.012</f>
        <v>#DIV/0!</v>
      </c>
      <c r="AM97" s="5" t="e">
        <f>AL97/(12*(AK97+AK98))*1000</f>
        <v>#DIV/0!</v>
      </c>
      <c r="AN97" s="283" t="e">
        <f>AM97/AD97</f>
        <v>#DIV/0!</v>
      </c>
      <c r="AO97" s="287"/>
      <c r="AP97" s="286" t="e">
        <f>(AO97+AO98)/(12*(AK97+AK98))*1000</f>
        <v>#DIV/0!</v>
      </c>
      <c r="AQ97" s="5" t="e">
        <f>AD97+AM97+AP97</f>
        <v>#DIV/0!</v>
      </c>
      <c r="AR97" s="7" t="e">
        <f>(AM97+AP97)/AD97</f>
        <v>#DIV/0!</v>
      </c>
      <c r="AS97" s="279" t="e">
        <f>AQ97/AD97</f>
        <v>#DIV/0!</v>
      </c>
      <c r="AT97" s="299">
        <f t="shared" si="21"/>
        <v>0</v>
      </c>
      <c r="AU97" s="18">
        <f t="shared" si="24"/>
        <v>0</v>
      </c>
      <c r="AV97" s="278">
        <v>453.71428136233482</v>
      </c>
      <c r="AW97" s="19" t="e">
        <f t="shared" si="26"/>
        <v>#DIV/0!</v>
      </c>
      <c r="AX97" s="163"/>
      <c r="AY97" s="429"/>
      <c r="AZ97" s="15" t="e">
        <f>(AT97+AT98-AX97-AX98)/((AY97+AY98)*12)</f>
        <v>#DIV/0!</v>
      </c>
      <c r="BA97" s="494" t="e">
        <f>IF(AZ97&lt;0,"!!!","")</f>
        <v>#DIV/0!</v>
      </c>
      <c r="BB97" s="496"/>
      <c r="BC97" s="402" t="str">
        <f t="shared" si="25"/>
        <v/>
      </c>
      <c r="BE97" s="57"/>
      <c r="BF97" s="336"/>
      <c r="BG97" s="106">
        <f>IF(AF97+AF98-AX97-AX98&lt;0,AF97+AF98-AX97-AX98,0)</f>
        <v>0</v>
      </c>
      <c r="BH97" s="41">
        <f>IF(AF97+AF98+AG97-AX97-AX98+BE97+BF97&lt;0,AF97+AF98+AG97-AX97-AX98+BE97+BF97,0)</f>
        <v>0</v>
      </c>
    </row>
    <row r="98" spans="1:60" ht="13.5" thickBot="1" x14ac:dyDescent="0.25">
      <c r="A98" s="123"/>
      <c r="B98" s="541"/>
      <c r="C98" s="91" t="s">
        <v>34</v>
      </c>
      <c r="D98" s="98"/>
      <c r="E98" s="347"/>
      <c r="F98" s="165"/>
      <c r="G98" s="165"/>
      <c r="H98" s="165"/>
      <c r="I98" s="165"/>
      <c r="J98" s="165"/>
      <c r="K98" s="165"/>
      <c r="L98" s="165"/>
      <c r="M98" s="165"/>
      <c r="N98" s="165"/>
      <c r="O98" s="165"/>
      <c r="P98" s="147">
        <f t="shared" si="29"/>
        <v>0</v>
      </c>
      <c r="Q98" s="296" t="s">
        <v>72</v>
      </c>
      <c r="R98" s="390" t="s">
        <v>72</v>
      </c>
      <c r="S98" s="233" t="s">
        <v>72</v>
      </c>
      <c r="T98" s="234" t="s">
        <v>72</v>
      </c>
      <c r="U98" s="234" t="s">
        <v>72</v>
      </c>
      <c r="V98" s="255" t="e">
        <f t="shared" si="22"/>
        <v>#DIV/0!</v>
      </c>
      <c r="W98" s="240" t="e">
        <f t="shared" si="27"/>
        <v>#DIV/0!</v>
      </c>
      <c r="X98" s="240" t="e">
        <f t="shared" si="28"/>
        <v>#DIV/0!</v>
      </c>
      <c r="Y98" s="245" t="e">
        <f t="shared" si="19"/>
        <v>#DIV/0!</v>
      </c>
      <c r="Z98" s="370">
        <v>0.2</v>
      </c>
      <c r="AA98" s="131"/>
      <c r="AB98" s="269" t="s">
        <v>72</v>
      </c>
      <c r="AC98" s="238" t="s">
        <v>72</v>
      </c>
      <c r="AD98" s="234" t="s">
        <v>72</v>
      </c>
      <c r="AE98" s="271" t="s">
        <v>72</v>
      </c>
      <c r="AF98" s="490"/>
      <c r="AG98" s="480"/>
      <c r="AH98" s="272" t="s">
        <v>72</v>
      </c>
      <c r="AI98" s="273" t="s">
        <v>72</v>
      </c>
      <c r="AJ98" s="274" t="s">
        <v>72</v>
      </c>
      <c r="AK98" s="275">
        <f t="shared" si="23"/>
        <v>0</v>
      </c>
      <c r="AL98" s="272" t="s">
        <v>72</v>
      </c>
      <c r="AM98" s="273" t="s">
        <v>72</v>
      </c>
      <c r="AN98" s="284" t="s">
        <v>72</v>
      </c>
      <c r="AO98" s="340"/>
      <c r="AP98" s="272" t="s">
        <v>72</v>
      </c>
      <c r="AQ98" s="272" t="s">
        <v>72</v>
      </c>
      <c r="AR98" s="273" t="s">
        <v>72</v>
      </c>
      <c r="AS98" s="280" t="s">
        <v>72</v>
      </c>
      <c r="AT98" s="300">
        <f t="shared" si="21"/>
        <v>0</v>
      </c>
      <c r="AU98" s="86">
        <f t="shared" si="24"/>
        <v>0</v>
      </c>
      <c r="AV98" s="277">
        <v>229.21928187108819</v>
      </c>
      <c r="AW98" s="87" t="e">
        <f t="shared" si="26"/>
        <v>#DIV/0!</v>
      </c>
      <c r="AX98" s="163"/>
      <c r="AY98" s="188"/>
      <c r="AZ98" s="88"/>
      <c r="BA98" s="495" t="e">
        <f>BA97</f>
        <v>#DIV/0!</v>
      </c>
      <c r="BB98" s="497"/>
      <c r="BC98" s="403" t="str">
        <f t="shared" si="25"/>
        <v/>
      </c>
      <c r="BE98" s="89"/>
      <c r="BF98" s="426"/>
      <c r="BG98" s="107"/>
      <c r="BH98" s="90"/>
    </row>
    <row r="99" spans="1:60" x14ac:dyDescent="0.2">
      <c r="A99" s="526"/>
      <c r="B99" s="546"/>
      <c r="C99" s="35" t="s">
        <v>33</v>
      </c>
      <c r="D99" s="163"/>
      <c r="E99" s="346"/>
      <c r="F99" s="164"/>
      <c r="G99" s="164"/>
      <c r="H99" s="164"/>
      <c r="I99" s="164"/>
      <c r="J99" s="164"/>
      <c r="K99" s="164"/>
      <c r="L99" s="164"/>
      <c r="M99" s="164"/>
      <c r="N99" s="164"/>
      <c r="O99" s="164"/>
      <c r="P99" s="146">
        <f t="shared" si="29"/>
        <v>0</v>
      </c>
      <c r="Q99" s="295">
        <f>P99+P100</f>
        <v>0</v>
      </c>
      <c r="R99" s="438"/>
      <c r="S99" s="262"/>
      <c r="T99" s="231"/>
      <c r="U99" s="209">
        <f>Q99-R99-S99-T99</f>
        <v>0</v>
      </c>
      <c r="V99" s="258" t="e">
        <f t="shared" si="22"/>
        <v>#DIV/0!</v>
      </c>
      <c r="W99" s="243" t="e">
        <f t="shared" si="27"/>
        <v>#DIV/0!</v>
      </c>
      <c r="X99" s="243" t="e">
        <f t="shared" si="28"/>
        <v>#DIV/0!</v>
      </c>
      <c r="Y99" s="248" t="e">
        <f t="shared" si="19"/>
        <v>#DIV/0!</v>
      </c>
      <c r="Z99" s="375">
        <v>0.15</v>
      </c>
      <c r="AA99" s="130"/>
      <c r="AB99" s="267" t="e">
        <f>R99/(12*(D99-E99+D100-E100))*1000+((Z99)*0.9756*(F99+0.85*(G99+L99+M99))+(Z100)*0.9403*(F100+0.85*(G100+L100+M100)))/(12*(D99+D100))*1000</f>
        <v>#DIV/0!</v>
      </c>
      <c r="AC99" s="237" t="e">
        <f>AB99-AD99</f>
        <v>#DIV/0!</v>
      </c>
      <c r="AD99" s="268" t="e">
        <f>(H99+H100+I99+I100)/(12*(D99+D100))*1000</f>
        <v>#DIV/0!</v>
      </c>
      <c r="AE99" s="104" t="e">
        <f>(AA99+AA100)*AB99*0.012</f>
        <v>#DIV/0!</v>
      </c>
      <c r="AF99" s="489"/>
      <c r="AG99" s="479"/>
      <c r="AH99" s="239" t="e">
        <f>AF99+AF100+AG99-AE99</f>
        <v>#DIV/0!</v>
      </c>
      <c r="AI99" s="5" t="e">
        <f>AH99/(12*(AA99+AA100))*1000</f>
        <v>#DIV/0!</v>
      </c>
      <c r="AJ99" s="6" t="e">
        <f>AI99/AD99</f>
        <v>#DIV/0!</v>
      </c>
      <c r="AK99" s="524">
        <f t="shared" si="23"/>
        <v>0</v>
      </c>
      <c r="AL99" s="10" t="e">
        <f>AF99+AF100+AG99-(AK99+AK100)*AB99*0.012</f>
        <v>#DIV/0!</v>
      </c>
      <c r="AM99" s="5" t="e">
        <f>AL99/(12*(AK99+AK100))*1000</f>
        <v>#DIV/0!</v>
      </c>
      <c r="AN99" s="283" t="e">
        <f>AM99/AD99</f>
        <v>#DIV/0!</v>
      </c>
      <c r="AO99" s="287"/>
      <c r="AP99" s="286" t="e">
        <f>(AO99+AO100)/(12*(AK99+AK100))*1000</f>
        <v>#DIV/0!</v>
      </c>
      <c r="AQ99" s="5" t="e">
        <f>AD99+AM99+AP99</f>
        <v>#DIV/0!</v>
      </c>
      <c r="AR99" s="7" t="e">
        <f>(AM99+AP99)/AD99</f>
        <v>#DIV/0!</v>
      </c>
      <c r="AS99" s="279" t="e">
        <f>AQ99/AD99</f>
        <v>#DIV/0!</v>
      </c>
      <c r="AT99" s="299">
        <f t="shared" si="21"/>
        <v>0</v>
      </c>
      <c r="AU99" s="18">
        <f t="shared" si="24"/>
        <v>0</v>
      </c>
      <c r="AV99" s="278">
        <v>972.84678172431643</v>
      </c>
      <c r="AW99" s="19" t="e">
        <f t="shared" si="26"/>
        <v>#DIV/0!</v>
      </c>
      <c r="AX99" s="163"/>
      <c r="AY99" s="429"/>
      <c r="AZ99" s="15" t="e">
        <f>(AT99+AT100-AX99-AX100)/((AY99+AY100)*12)</f>
        <v>#DIV/0!</v>
      </c>
      <c r="BA99" s="494" t="e">
        <f>IF(AZ99&lt;0,"!!!","")</f>
        <v>#DIV/0!</v>
      </c>
      <c r="BB99" s="508"/>
      <c r="BC99" s="432" t="str">
        <f t="shared" si="25"/>
        <v/>
      </c>
      <c r="BE99" s="486"/>
      <c r="BF99" s="336"/>
      <c r="BG99" s="106">
        <f>IF(AF99+AF100-AX99-AX100&lt;0,AF99+AF100-AX99-AX100,0)</f>
        <v>0</v>
      </c>
      <c r="BH99" s="41">
        <f>IF(AF99+AF100+AG99-AX99-AX100+BE99+BF99&lt;0,AF99+AF100+AG99-AX99-AX100+BE99+BF99,0)</f>
        <v>0</v>
      </c>
    </row>
    <row r="100" spans="1:60" ht="13.5" thickBot="1" x14ac:dyDescent="0.25">
      <c r="A100" s="123"/>
      <c r="B100" s="541"/>
      <c r="C100" s="91" t="s">
        <v>34</v>
      </c>
      <c r="D100" s="98"/>
      <c r="E100" s="347"/>
      <c r="F100" s="165"/>
      <c r="G100" s="165"/>
      <c r="H100" s="165"/>
      <c r="I100" s="165"/>
      <c r="J100" s="165"/>
      <c r="K100" s="165"/>
      <c r="L100" s="165"/>
      <c r="M100" s="165"/>
      <c r="N100" s="165"/>
      <c r="O100" s="165"/>
      <c r="P100" s="147">
        <f t="shared" si="29"/>
        <v>0</v>
      </c>
      <c r="Q100" s="296" t="s">
        <v>72</v>
      </c>
      <c r="R100" s="390" t="s">
        <v>72</v>
      </c>
      <c r="S100" s="233" t="s">
        <v>72</v>
      </c>
      <c r="T100" s="234" t="s">
        <v>72</v>
      </c>
      <c r="U100" s="234" t="s">
        <v>72</v>
      </c>
      <c r="V100" s="255" t="e">
        <f t="shared" si="22"/>
        <v>#DIV/0!</v>
      </c>
      <c r="W100" s="240" t="e">
        <f t="shared" si="27"/>
        <v>#DIV/0!</v>
      </c>
      <c r="X100" s="240" t="e">
        <f t="shared" si="28"/>
        <v>#DIV/0!</v>
      </c>
      <c r="Y100" s="245" t="e">
        <f t="shared" si="19"/>
        <v>#DIV/0!</v>
      </c>
      <c r="Z100" s="370">
        <v>0.2</v>
      </c>
      <c r="AA100" s="131"/>
      <c r="AB100" s="269" t="s">
        <v>72</v>
      </c>
      <c r="AC100" s="238" t="s">
        <v>72</v>
      </c>
      <c r="AD100" s="234" t="s">
        <v>72</v>
      </c>
      <c r="AE100" s="271" t="s">
        <v>72</v>
      </c>
      <c r="AF100" s="490"/>
      <c r="AG100" s="480"/>
      <c r="AH100" s="272" t="s">
        <v>72</v>
      </c>
      <c r="AI100" s="273" t="s">
        <v>72</v>
      </c>
      <c r="AJ100" s="274" t="s">
        <v>72</v>
      </c>
      <c r="AK100" s="275">
        <f t="shared" si="23"/>
        <v>0</v>
      </c>
      <c r="AL100" s="272" t="s">
        <v>72</v>
      </c>
      <c r="AM100" s="273" t="s">
        <v>72</v>
      </c>
      <c r="AN100" s="284" t="s">
        <v>72</v>
      </c>
      <c r="AO100" s="340"/>
      <c r="AP100" s="272" t="s">
        <v>72</v>
      </c>
      <c r="AQ100" s="272" t="s">
        <v>72</v>
      </c>
      <c r="AR100" s="273" t="s">
        <v>72</v>
      </c>
      <c r="AS100" s="280" t="s">
        <v>72</v>
      </c>
      <c r="AT100" s="300">
        <f t="shared" si="21"/>
        <v>0</v>
      </c>
      <c r="AU100" s="86">
        <f t="shared" si="24"/>
        <v>0</v>
      </c>
      <c r="AV100" s="277">
        <v>749.83098005564659</v>
      </c>
      <c r="AW100" s="87" t="e">
        <f t="shared" si="26"/>
        <v>#DIV/0!</v>
      </c>
      <c r="AX100" s="98"/>
      <c r="AY100" s="188"/>
      <c r="AZ100" s="88"/>
      <c r="BA100" s="495" t="e">
        <f>BA99</f>
        <v>#DIV/0!</v>
      </c>
      <c r="BB100" s="497"/>
      <c r="BC100" s="403" t="str">
        <f t="shared" si="25"/>
        <v/>
      </c>
      <c r="BE100" s="89"/>
      <c r="BF100" s="426"/>
      <c r="BG100" s="107"/>
      <c r="BH100" s="90"/>
    </row>
    <row r="101" spans="1:60" x14ac:dyDescent="0.2">
      <c r="A101" s="526"/>
      <c r="B101" s="546"/>
      <c r="C101" s="35" t="s">
        <v>33</v>
      </c>
      <c r="D101" s="163"/>
      <c r="E101" s="346"/>
      <c r="F101" s="164"/>
      <c r="G101" s="164"/>
      <c r="H101" s="164"/>
      <c r="I101" s="164"/>
      <c r="J101" s="164"/>
      <c r="K101" s="164"/>
      <c r="L101" s="164"/>
      <c r="M101" s="164"/>
      <c r="N101" s="164"/>
      <c r="O101" s="164"/>
      <c r="P101" s="151">
        <f t="shared" si="29"/>
        <v>0</v>
      </c>
      <c r="Q101" s="295">
        <f>P101+P102</f>
        <v>0</v>
      </c>
      <c r="R101" s="438"/>
      <c r="S101" s="262"/>
      <c r="T101" s="231"/>
      <c r="U101" s="209">
        <f>Q101-R101-S101-T101</f>
        <v>0</v>
      </c>
      <c r="V101" s="258" t="e">
        <f t="shared" ref="V101:V132" si="30">P101/(12*D101)*1000</f>
        <v>#DIV/0!</v>
      </c>
      <c r="W101" s="243" t="e">
        <f t="shared" si="27"/>
        <v>#DIV/0!</v>
      </c>
      <c r="X101" s="243" t="e">
        <f t="shared" si="28"/>
        <v>#DIV/0!</v>
      </c>
      <c r="Y101" s="248" t="e">
        <f t="shared" si="19"/>
        <v>#DIV/0!</v>
      </c>
      <c r="Z101" s="375">
        <v>0.15</v>
      </c>
      <c r="AA101" s="130"/>
      <c r="AB101" s="267" t="e">
        <f>R101/(12*(D101-E101+D102-E102))*1000+((Z101)*0.9756*(F101+0.85*(G101+L101+M101))+(Z102)*0.9403*(F102+0.85*(G102+L102+M102)))/(12*(D101+D102))*1000</f>
        <v>#DIV/0!</v>
      </c>
      <c r="AC101" s="237" t="e">
        <f>AB101-AD101</f>
        <v>#DIV/0!</v>
      </c>
      <c r="AD101" s="268" t="e">
        <f>(H101+H102+I101+I102)/(12*(D101+D102))*1000</f>
        <v>#DIV/0!</v>
      </c>
      <c r="AE101" s="104" t="e">
        <f>(AA101+AA102)*AB101*0.012</f>
        <v>#DIV/0!</v>
      </c>
      <c r="AF101" s="489"/>
      <c r="AG101" s="479"/>
      <c r="AH101" s="239" t="e">
        <f>AF101+AF102+AG101-AE101</f>
        <v>#DIV/0!</v>
      </c>
      <c r="AI101" s="5" t="e">
        <f>AH101/(12*(AA101+AA102))*1000</f>
        <v>#DIV/0!</v>
      </c>
      <c r="AJ101" s="6" t="e">
        <f>AI101/AD101</f>
        <v>#DIV/0!</v>
      </c>
      <c r="AK101" s="524">
        <f t="shared" si="23"/>
        <v>0</v>
      </c>
      <c r="AL101" s="10" t="e">
        <f>AF101+AF102+AG101-(AK101+AK102)*AB101*0.012</f>
        <v>#DIV/0!</v>
      </c>
      <c r="AM101" s="5" t="e">
        <f>AL101/(12*(AK101+AK102))*1000</f>
        <v>#DIV/0!</v>
      </c>
      <c r="AN101" s="283" t="e">
        <f>AM101/AD101</f>
        <v>#DIV/0!</v>
      </c>
      <c r="AO101" s="287"/>
      <c r="AP101" s="286" t="e">
        <f>(AO101+AO102)/(12*(AK101+AK102))*1000</f>
        <v>#DIV/0!</v>
      </c>
      <c r="AQ101" s="5" t="e">
        <f>AD101+AM101+AP101</f>
        <v>#DIV/0!</v>
      </c>
      <c r="AR101" s="7" t="e">
        <f>(AM101+AP101)/AD101</f>
        <v>#DIV/0!</v>
      </c>
      <c r="AS101" s="279" t="e">
        <f>AQ101/AD101</f>
        <v>#DIV/0!</v>
      </c>
      <c r="AT101" s="299">
        <f>AF101+AO101</f>
        <v>0</v>
      </c>
      <c r="AU101" s="18">
        <f t="shared" ref="AU101:AU132" si="31">H101+I101</f>
        <v>0</v>
      </c>
      <c r="AV101" s="278">
        <v>2963.1323293295118</v>
      </c>
      <c r="AW101" s="19" t="e">
        <f t="shared" si="26"/>
        <v>#DIV/0!</v>
      </c>
      <c r="AX101" s="163"/>
      <c r="AY101" s="429"/>
      <c r="AZ101" s="15" t="e">
        <f>(AT101+AT102-AX101-AX102)/((AY101+AY102)*12)</f>
        <v>#DIV/0!</v>
      </c>
      <c r="BA101" t="e">
        <f>IF(AZ101&lt;0,"!!!","")</f>
        <v>#DIV/0!</v>
      </c>
      <c r="BB101" s="413"/>
      <c r="BC101" s="402" t="str">
        <f t="shared" si="25"/>
        <v/>
      </c>
      <c r="BE101" s="57"/>
      <c r="BF101" s="336"/>
      <c r="BG101" s="106">
        <f>IF(AF101+AF102-AX101-AX102&lt;0,AF101+AF102-AX101-AX102,0)</f>
        <v>0</v>
      </c>
      <c r="BH101" s="41">
        <f>IF(AF101+AF102+AG101-AX101-AX102+BE101+BF101&lt;0,AF101+AF102+AG101-AX101-AX102+BE101+BF101,0)</f>
        <v>0</v>
      </c>
    </row>
    <row r="102" spans="1:60" ht="13.5" thickBot="1" x14ac:dyDescent="0.25">
      <c r="A102" s="123"/>
      <c r="B102" s="541"/>
      <c r="C102" s="91" t="s">
        <v>34</v>
      </c>
      <c r="D102" s="98"/>
      <c r="E102" s="347"/>
      <c r="F102" s="165"/>
      <c r="G102" s="165"/>
      <c r="H102" s="165"/>
      <c r="I102" s="165"/>
      <c r="J102" s="165"/>
      <c r="K102" s="165"/>
      <c r="L102" s="165"/>
      <c r="M102" s="165"/>
      <c r="N102" s="165"/>
      <c r="O102" s="165"/>
      <c r="P102" s="152">
        <f t="shared" si="29"/>
        <v>0</v>
      </c>
      <c r="Q102" s="296" t="s">
        <v>72</v>
      </c>
      <c r="R102" s="390" t="s">
        <v>72</v>
      </c>
      <c r="S102" s="233" t="s">
        <v>72</v>
      </c>
      <c r="T102" s="234" t="s">
        <v>72</v>
      </c>
      <c r="U102" s="234" t="s">
        <v>72</v>
      </c>
      <c r="V102" s="255" t="e">
        <f t="shared" si="30"/>
        <v>#DIV/0!</v>
      </c>
      <c r="W102" s="240" t="e">
        <f t="shared" si="27"/>
        <v>#DIV/0!</v>
      </c>
      <c r="X102" s="240" t="e">
        <f t="shared" si="28"/>
        <v>#DIV/0!</v>
      </c>
      <c r="Y102" s="245" t="e">
        <f t="shared" si="19"/>
        <v>#DIV/0!</v>
      </c>
      <c r="Z102" s="370">
        <v>0.2</v>
      </c>
      <c r="AA102" s="131"/>
      <c r="AB102" s="269" t="s">
        <v>72</v>
      </c>
      <c r="AC102" s="238" t="s">
        <v>72</v>
      </c>
      <c r="AD102" s="234" t="s">
        <v>72</v>
      </c>
      <c r="AE102" s="271" t="s">
        <v>72</v>
      </c>
      <c r="AF102" s="490"/>
      <c r="AG102" s="480"/>
      <c r="AH102" s="272" t="s">
        <v>72</v>
      </c>
      <c r="AI102" s="273" t="s">
        <v>72</v>
      </c>
      <c r="AJ102" s="274" t="s">
        <v>72</v>
      </c>
      <c r="AK102" s="275">
        <f t="shared" si="23"/>
        <v>0</v>
      </c>
      <c r="AL102" s="272" t="s">
        <v>72</v>
      </c>
      <c r="AM102" s="273" t="s">
        <v>72</v>
      </c>
      <c r="AN102" s="284" t="s">
        <v>72</v>
      </c>
      <c r="AO102" s="340"/>
      <c r="AP102" s="272" t="s">
        <v>72</v>
      </c>
      <c r="AQ102" s="272" t="s">
        <v>72</v>
      </c>
      <c r="AR102" s="273" t="s">
        <v>72</v>
      </c>
      <c r="AS102" s="280" t="s">
        <v>72</v>
      </c>
      <c r="AT102" s="300">
        <f t="shared" si="21"/>
        <v>0</v>
      </c>
      <c r="AU102" s="86">
        <f t="shared" si="31"/>
        <v>0</v>
      </c>
      <c r="AV102" s="277">
        <v>1141.9290354822588</v>
      </c>
      <c r="AW102" s="87" t="e">
        <f t="shared" si="26"/>
        <v>#DIV/0!</v>
      </c>
      <c r="AX102" s="98"/>
      <c r="AY102" s="188"/>
      <c r="AZ102" s="88"/>
      <c r="BA102" s="69" t="e">
        <f>BA101</f>
        <v>#DIV/0!</v>
      </c>
      <c r="BB102" s="414"/>
      <c r="BC102" s="403" t="str">
        <f t="shared" si="25"/>
        <v/>
      </c>
      <c r="BE102" s="89"/>
      <c r="BF102" s="426"/>
      <c r="BG102" s="107"/>
      <c r="BH102" s="90"/>
    </row>
    <row r="103" spans="1:60" x14ac:dyDescent="0.2">
      <c r="A103" s="526"/>
      <c r="B103" s="546"/>
      <c r="C103" s="35" t="s">
        <v>33</v>
      </c>
      <c r="D103" s="163"/>
      <c r="E103" s="346"/>
      <c r="F103" s="164"/>
      <c r="G103" s="164"/>
      <c r="H103" s="164"/>
      <c r="I103" s="164"/>
      <c r="J103" s="164"/>
      <c r="K103" s="164"/>
      <c r="L103" s="164"/>
      <c r="M103" s="164"/>
      <c r="N103" s="164"/>
      <c r="O103" s="164"/>
      <c r="P103" s="151">
        <f t="shared" si="29"/>
        <v>0</v>
      </c>
      <c r="Q103" s="295">
        <f>P103+P104</f>
        <v>0</v>
      </c>
      <c r="R103" s="438"/>
      <c r="S103" s="262"/>
      <c r="T103" s="231"/>
      <c r="U103" s="209">
        <f>Q103-R103-S103-T103</f>
        <v>0</v>
      </c>
      <c r="V103" s="258" t="e">
        <f t="shared" si="30"/>
        <v>#DIV/0!</v>
      </c>
      <c r="W103" s="243" t="e">
        <f t="shared" si="27"/>
        <v>#DIV/0!</v>
      </c>
      <c r="X103" s="243" t="e">
        <f t="shared" si="28"/>
        <v>#DIV/0!</v>
      </c>
      <c r="Y103" s="248" t="e">
        <f t="shared" si="19"/>
        <v>#DIV/0!</v>
      </c>
      <c r="Z103" s="375">
        <v>0.15</v>
      </c>
      <c r="AA103" s="130"/>
      <c r="AB103" s="267" t="e">
        <f>R103/(12*(D103-E103+D104-E104))*1000+((Z103)*0.9756*(F103+0.85*(G103+L103+M103))+(Z104)*0.9403*(F104+0.85*(G104+L104+M104)))/(12*(D103+D104))*1000</f>
        <v>#DIV/0!</v>
      </c>
      <c r="AC103" s="237" t="e">
        <f>AB103-AD103</f>
        <v>#DIV/0!</v>
      </c>
      <c r="AD103" s="268" t="e">
        <f>(H103+H104+I103+I104)/(12*(D103+D104))*1000</f>
        <v>#DIV/0!</v>
      </c>
      <c r="AE103" s="104" t="e">
        <f>(AA103+AA104)*AB103*0.012</f>
        <v>#DIV/0!</v>
      </c>
      <c r="AF103" s="489"/>
      <c r="AG103" s="479"/>
      <c r="AH103" s="239" t="e">
        <f>AF103+AF104+AG103-AE103</f>
        <v>#DIV/0!</v>
      </c>
      <c r="AI103" s="5" t="e">
        <f>AH103/(12*(AA103+AA104))*1000</f>
        <v>#DIV/0!</v>
      </c>
      <c r="AJ103" s="6" t="e">
        <f>AI103/AD103</f>
        <v>#DIV/0!</v>
      </c>
      <c r="AK103" s="524">
        <f t="shared" si="23"/>
        <v>0</v>
      </c>
      <c r="AL103" s="10" t="e">
        <f>AF103+AF104+AG103-(AK103+AK104)*AB103*0.012</f>
        <v>#DIV/0!</v>
      </c>
      <c r="AM103" s="5" t="e">
        <f>AL103/(12*(AK103+AK104))*1000</f>
        <v>#DIV/0!</v>
      </c>
      <c r="AN103" s="283" t="e">
        <f>AM103/AD103</f>
        <v>#DIV/0!</v>
      </c>
      <c r="AO103" s="287"/>
      <c r="AP103" s="286" t="e">
        <f>(AO103+AO104)/(12*(AK103+AK104))*1000</f>
        <v>#DIV/0!</v>
      </c>
      <c r="AQ103" s="5" t="e">
        <f>AD103+AM103+AP103</f>
        <v>#DIV/0!</v>
      </c>
      <c r="AR103" s="7" t="e">
        <f>(AM103+AP103)/AD103</f>
        <v>#DIV/0!</v>
      </c>
      <c r="AS103" s="279" t="e">
        <f>AQ103/AD103</f>
        <v>#DIV/0!</v>
      </c>
      <c r="AT103" s="299">
        <f t="shared" si="21"/>
        <v>0</v>
      </c>
      <c r="AU103" s="18">
        <f t="shared" si="31"/>
        <v>0</v>
      </c>
      <c r="AV103" s="278">
        <v>3942.8585858585857</v>
      </c>
      <c r="AW103" s="19" t="e">
        <f t="shared" si="26"/>
        <v>#DIV/0!</v>
      </c>
      <c r="AX103" s="163"/>
      <c r="AY103" s="429"/>
      <c r="AZ103" s="15" t="e">
        <f>(AT103+AT104-AX103-AX104)/((AY103+AY104)*12)</f>
        <v>#DIV/0!</v>
      </c>
      <c r="BA103" t="e">
        <f>IF(AZ103&lt;0,"!!!","")</f>
        <v>#DIV/0!</v>
      </c>
      <c r="BB103" s="413"/>
      <c r="BC103" s="402" t="str">
        <f t="shared" ref="BC103:BC130" si="32">IF(BB103&gt;0,BB103-AX103,"")</f>
        <v/>
      </c>
      <c r="BE103" s="57"/>
      <c r="BF103" s="336"/>
      <c r="BG103" s="106">
        <f>IF(AF103+AF104-AX103-AX104&lt;0,AF103+AF104-AX103-AX104,0)</f>
        <v>0</v>
      </c>
      <c r="BH103" s="41">
        <f>IF(AF103+AF104+AG103-AX103-AX104+BE103+BF103&lt;0,AF103+AF104+AG103-AX103-AX104+BE103+BF103,0)</f>
        <v>0</v>
      </c>
    </row>
    <row r="104" spans="1:60" ht="13.5" thickBot="1" x14ac:dyDescent="0.25">
      <c r="A104" s="123"/>
      <c r="B104" s="541"/>
      <c r="C104" s="91" t="s">
        <v>34</v>
      </c>
      <c r="D104" s="98"/>
      <c r="E104" s="347"/>
      <c r="F104" s="165"/>
      <c r="G104" s="165"/>
      <c r="H104" s="165"/>
      <c r="I104" s="165"/>
      <c r="J104" s="165"/>
      <c r="K104" s="165"/>
      <c r="L104" s="165"/>
      <c r="M104" s="165"/>
      <c r="N104" s="165"/>
      <c r="O104" s="165"/>
      <c r="P104" s="147">
        <f t="shared" si="29"/>
        <v>0</v>
      </c>
      <c r="Q104" s="296" t="s">
        <v>72</v>
      </c>
      <c r="R104" s="390" t="s">
        <v>72</v>
      </c>
      <c r="S104" s="233" t="s">
        <v>72</v>
      </c>
      <c r="T104" s="234" t="s">
        <v>72</v>
      </c>
      <c r="U104" s="234" t="s">
        <v>72</v>
      </c>
      <c r="V104" s="255" t="e">
        <f t="shared" si="30"/>
        <v>#DIV/0!</v>
      </c>
      <c r="W104" s="240" t="e">
        <f t="shared" si="27"/>
        <v>#DIV/0!</v>
      </c>
      <c r="X104" s="240" t="e">
        <f t="shared" si="28"/>
        <v>#DIV/0!</v>
      </c>
      <c r="Y104" s="245" t="e">
        <f t="shared" si="19"/>
        <v>#DIV/0!</v>
      </c>
      <c r="Z104" s="370">
        <v>0.2</v>
      </c>
      <c r="AA104" s="131"/>
      <c r="AB104" s="269" t="s">
        <v>72</v>
      </c>
      <c r="AC104" s="238" t="s">
        <v>72</v>
      </c>
      <c r="AD104" s="234" t="s">
        <v>72</v>
      </c>
      <c r="AE104" s="271" t="s">
        <v>72</v>
      </c>
      <c r="AF104" s="490"/>
      <c r="AG104" s="480"/>
      <c r="AH104" s="272" t="s">
        <v>72</v>
      </c>
      <c r="AI104" s="273" t="s">
        <v>72</v>
      </c>
      <c r="AJ104" s="274" t="s">
        <v>72</v>
      </c>
      <c r="AK104" s="275">
        <f t="shared" si="23"/>
        <v>0</v>
      </c>
      <c r="AL104" s="272" t="s">
        <v>72</v>
      </c>
      <c r="AM104" s="273" t="s">
        <v>72</v>
      </c>
      <c r="AN104" s="284" t="s">
        <v>72</v>
      </c>
      <c r="AO104" s="340"/>
      <c r="AP104" s="272" t="s">
        <v>72</v>
      </c>
      <c r="AQ104" s="272" t="s">
        <v>72</v>
      </c>
      <c r="AR104" s="273" t="s">
        <v>72</v>
      </c>
      <c r="AS104" s="280" t="s">
        <v>72</v>
      </c>
      <c r="AT104" s="300">
        <f t="shared" si="21"/>
        <v>0</v>
      </c>
      <c r="AU104" s="86">
        <f t="shared" si="31"/>
        <v>0</v>
      </c>
      <c r="AV104" s="277">
        <v>685.18518518518522</v>
      </c>
      <c r="AW104" s="87" t="e">
        <f t="shared" si="26"/>
        <v>#DIV/0!</v>
      </c>
      <c r="AX104" s="98"/>
      <c r="AY104" s="188"/>
      <c r="AZ104" s="88"/>
      <c r="BA104" s="69" t="e">
        <f>BA103</f>
        <v>#DIV/0!</v>
      </c>
      <c r="BB104" s="414"/>
      <c r="BC104" s="403" t="str">
        <f t="shared" si="32"/>
        <v/>
      </c>
      <c r="BE104" s="89"/>
      <c r="BF104" s="426"/>
      <c r="BG104" s="107"/>
      <c r="BH104" s="90"/>
    </row>
    <row r="105" spans="1:60" x14ac:dyDescent="0.2">
      <c r="A105" s="526"/>
      <c r="B105" s="546"/>
      <c r="C105" s="35" t="s">
        <v>33</v>
      </c>
      <c r="D105" s="163"/>
      <c r="E105" s="346"/>
      <c r="F105" s="164"/>
      <c r="G105" s="164"/>
      <c r="H105" s="164"/>
      <c r="I105" s="164"/>
      <c r="J105" s="164"/>
      <c r="K105" s="164"/>
      <c r="L105" s="164"/>
      <c r="M105" s="164"/>
      <c r="N105" s="164"/>
      <c r="O105" s="164"/>
      <c r="P105" s="146">
        <f t="shared" si="29"/>
        <v>0</v>
      </c>
      <c r="Q105" s="295">
        <f>P105+P106</f>
        <v>0</v>
      </c>
      <c r="R105" s="438"/>
      <c r="S105" s="262"/>
      <c r="T105" s="231"/>
      <c r="U105" s="209">
        <f>Q105-R105-S105-T105</f>
        <v>0</v>
      </c>
      <c r="V105" s="258" t="e">
        <f t="shared" si="30"/>
        <v>#DIV/0!</v>
      </c>
      <c r="W105" s="243" t="e">
        <f t="shared" si="27"/>
        <v>#DIV/0!</v>
      </c>
      <c r="X105" s="243" t="e">
        <f t="shared" si="28"/>
        <v>#DIV/0!</v>
      </c>
      <c r="Y105" s="248" t="e">
        <f t="shared" si="19"/>
        <v>#DIV/0!</v>
      </c>
      <c r="Z105" s="375">
        <v>0.15</v>
      </c>
      <c r="AA105" s="130"/>
      <c r="AB105" s="267" t="e">
        <f>R105/(12*(D105-E105+D106-E106))*1000+((Z105)*0.9756*(F105+0.85*(G105+L105+M105))+(Z106)*0.9403*(F106+0.85*(G106+L106+M106)))/(12*(D105+D106))*1000</f>
        <v>#DIV/0!</v>
      </c>
      <c r="AC105" s="237" t="e">
        <f>AB105-AD105</f>
        <v>#DIV/0!</v>
      </c>
      <c r="AD105" s="268" t="e">
        <f>(H105+H106+I105+I106)/(12*(D105+D106))*1000</f>
        <v>#DIV/0!</v>
      </c>
      <c r="AE105" s="104" t="e">
        <f>(AA105+AA106)*AB105*0.012</f>
        <v>#DIV/0!</v>
      </c>
      <c r="AF105" s="489"/>
      <c r="AG105" s="479"/>
      <c r="AH105" s="239" t="e">
        <f>AF105+AF106+AG105-AE105</f>
        <v>#DIV/0!</v>
      </c>
      <c r="AI105" s="5" t="e">
        <f>AH105/(12*(AA105+AA106))*1000</f>
        <v>#DIV/0!</v>
      </c>
      <c r="AJ105" s="6" t="e">
        <f>AI105/AD105</f>
        <v>#DIV/0!</v>
      </c>
      <c r="AK105" s="524">
        <f t="shared" si="23"/>
        <v>0</v>
      </c>
      <c r="AL105" s="10" t="e">
        <f>AF105+AF106+AG105-(AK105+AK106)*AB105*0.012</f>
        <v>#DIV/0!</v>
      </c>
      <c r="AM105" s="5" t="e">
        <f>AL105/(12*(AK105+AK106))*1000</f>
        <v>#DIV/0!</v>
      </c>
      <c r="AN105" s="283" t="e">
        <f>AM105/AD105</f>
        <v>#DIV/0!</v>
      </c>
      <c r="AO105" s="287"/>
      <c r="AP105" s="286" t="e">
        <f>(AO105+AO106)/(12*(AK105+AK106))*1000</f>
        <v>#DIV/0!</v>
      </c>
      <c r="AQ105" s="5" t="e">
        <f>AD105+AM105+AP105</f>
        <v>#DIV/0!</v>
      </c>
      <c r="AR105" s="7" t="e">
        <f>(AM105+AP105)/AD105</f>
        <v>#DIV/0!</v>
      </c>
      <c r="AS105" s="279" t="e">
        <f>AQ105/AD105</f>
        <v>#DIV/0!</v>
      </c>
      <c r="AT105" s="299">
        <f t="shared" si="21"/>
        <v>0</v>
      </c>
      <c r="AU105" s="18">
        <f t="shared" si="31"/>
        <v>0</v>
      </c>
      <c r="AV105" s="278">
        <v>3350.34030407816</v>
      </c>
      <c r="AW105" s="19" t="e">
        <f t="shared" si="26"/>
        <v>#DIV/0!</v>
      </c>
      <c r="AX105" s="163"/>
      <c r="AY105" s="429"/>
      <c r="AZ105" s="15" t="e">
        <f>(AT105+AT106-AX105-AX106)/((AY105+AY106)*12)</f>
        <v>#DIV/0!</v>
      </c>
      <c r="BA105" t="e">
        <f>IF(AZ105&lt;0,"!!!","")</f>
        <v>#DIV/0!</v>
      </c>
      <c r="BB105" s="413"/>
      <c r="BC105" s="402" t="str">
        <f t="shared" si="32"/>
        <v/>
      </c>
      <c r="BE105" s="57"/>
      <c r="BF105" s="336"/>
      <c r="BG105" s="106">
        <f>IF(AF105+AF106-AX105-AX106&lt;0,AF105+AF106-AX105-AX106,0)</f>
        <v>0</v>
      </c>
      <c r="BH105" s="41">
        <f>IF(AF105+AF106+AG105-AX105-AX106+BE105+BF105&lt;0,AF105+AF106+AG105-AX105-AX106+BE105+BF105,0)</f>
        <v>0</v>
      </c>
    </row>
    <row r="106" spans="1:60" ht="13.5" thickBot="1" x14ac:dyDescent="0.25">
      <c r="A106" s="123"/>
      <c r="B106" s="541"/>
      <c r="C106" s="91" t="s">
        <v>34</v>
      </c>
      <c r="D106" s="98"/>
      <c r="E106" s="347"/>
      <c r="F106" s="165"/>
      <c r="G106" s="165"/>
      <c r="H106" s="165"/>
      <c r="I106" s="165"/>
      <c r="J106" s="165"/>
      <c r="K106" s="165"/>
      <c r="L106" s="165"/>
      <c r="M106" s="165"/>
      <c r="N106" s="165"/>
      <c r="O106" s="165"/>
      <c r="P106" s="152">
        <f t="shared" si="29"/>
        <v>0</v>
      </c>
      <c r="Q106" s="296" t="s">
        <v>72</v>
      </c>
      <c r="R106" s="390" t="s">
        <v>72</v>
      </c>
      <c r="S106" s="233" t="s">
        <v>72</v>
      </c>
      <c r="T106" s="234" t="s">
        <v>72</v>
      </c>
      <c r="U106" s="234" t="s">
        <v>72</v>
      </c>
      <c r="V106" s="255" t="e">
        <f t="shared" si="30"/>
        <v>#DIV/0!</v>
      </c>
      <c r="W106" s="240" t="e">
        <f t="shared" si="27"/>
        <v>#DIV/0!</v>
      </c>
      <c r="X106" s="240" t="e">
        <f t="shared" si="28"/>
        <v>#DIV/0!</v>
      </c>
      <c r="Y106" s="245" t="e">
        <f t="shared" si="19"/>
        <v>#DIV/0!</v>
      </c>
      <c r="Z106" s="370">
        <v>0.2</v>
      </c>
      <c r="AA106" s="131"/>
      <c r="AB106" s="269" t="s">
        <v>72</v>
      </c>
      <c r="AC106" s="238" t="s">
        <v>72</v>
      </c>
      <c r="AD106" s="234" t="s">
        <v>72</v>
      </c>
      <c r="AE106" s="271" t="s">
        <v>72</v>
      </c>
      <c r="AF106" s="490"/>
      <c r="AG106" s="480"/>
      <c r="AH106" s="272" t="s">
        <v>72</v>
      </c>
      <c r="AI106" s="273" t="s">
        <v>72</v>
      </c>
      <c r="AJ106" s="274" t="s">
        <v>72</v>
      </c>
      <c r="AK106" s="275">
        <f t="shared" si="23"/>
        <v>0</v>
      </c>
      <c r="AL106" s="272" t="s">
        <v>72</v>
      </c>
      <c r="AM106" s="273" t="s">
        <v>72</v>
      </c>
      <c r="AN106" s="284" t="s">
        <v>72</v>
      </c>
      <c r="AO106" s="340"/>
      <c r="AP106" s="272" t="s">
        <v>72</v>
      </c>
      <c r="AQ106" s="272" t="s">
        <v>72</v>
      </c>
      <c r="AR106" s="273" t="s">
        <v>72</v>
      </c>
      <c r="AS106" s="280" t="s">
        <v>72</v>
      </c>
      <c r="AT106" s="300">
        <f t="shared" si="21"/>
        <v>0</v>
      </c>
      <c r="AU106" s="86">
        <f t="shared" si="31"/>
        <v>0</v>
      </c>
      <c r="AV106" s="277">
        <v>3213.0128151201588</v>
      </c>
      <c r="AW106" s="87" t="e">
        <f t="shared" si="26"/>
        <v>#DIV/0!</v>
      </c>
      <c r="AX106" s="98"/>
      <c r="AY106" s="188"/>
      <c r="AZ106" s="88"/>
      <c r="BA106" s="69" t="e">
        <f>BA105</f>
        <v>#DIV/0!</v>
      </c>
      <c r="BB106" s="414"/>
      <c r="BC106" s="403" t="str">
        <f t="shared" si="32"/>
        <v/>
      </c>
      <c r="BE106" s="89"/>
      <c r="BF106" s="426"/>
      <c r="BG106" s="107"/>
      <c r="BH106" s="90"/>
    </row>
    <row r="107" spans="1:60" x14ac:dyDescent="0.2">
      <c r="A107" s="526"/>
      <c r="B107" s="546"/>
      <c r="C107" s="35" t="s">
        <v>33</v>
      </c>
      <c r="D107" s="163"/>
      <c r="E107" s="346"/>
      <c r="F107" s="164"/>
      <c r="G107" s="164"/>
      <c r="H107" s="164"/>
      <c r="I107" s="164"/>
      <c r="J107" s="164"/>
      <c r="K107" s="164"/>
      <c r="L107" s="164"/>
      <c r="M107" s="164"/>
      <c r="N107" s="164"/>
      <c r="O107" s="164"/>
      <c r="P107" s="151">
        <f t="shared" si="29"/>
        <v>0</v>
      </c>
      <c r="Q107" s="295">
        <f>P107+P108</f>
        <v>0</v>
      </c>
      <c r="R107" s="438"/>
      <c r="S107" s="262"/>
      <c r="T107" s="231"/>
      <c r="U107" s="209">
        <f>Q107-R107-S107-T107</f>
        <v>0</v>
      </c>
      <c r="V107" s="258" t="e">
        <f t="shared" si="30"/>
        <v>#DIV/0!</v>
      </c>
      <c r="W107" s="243" t="e">
        <f t="shared" si="27"/>
        <v>#DIV/0!</v>
      </c>
      <c r="X107" s="243" t="e">
        <f t="shared" si="28"/>
        <v>#DIV/0!</v>
      </c>
      <c r="Y107" s="248" t="e">
        <f t="shared" si="19"/>
        <v>#DIV/0!</v>
      </c>
      <c r="Z107" s="375">
        <v>0.15</v>
      </c>
      <c r="AA107" s="130"/>
      <c r="AB107" s="267" t="e">
        <f>R107/(12*(D107-E107+D108-E108))*1000+((Z107)*0.9756*(F107+0.85*(G107+L107+M107))+(Z108)*0.9403*(F108+0.85*(G108+L108+M108)))/(12*(D107+D108))*1000</f>
        <v>#DIV/0!</v>
      </c>
      <c r="AC107" s="237" t="e">
        <f>AB107-AD107</f>
        <v>#DIV/0!</v>
      </c>
      <c r="AD107" s="268" t="e">
        <f>(H107+H108+I107+I108)/(12*(D107+D108))*1000</f>
        <v>#DIV/0!</v>
      </c>
      <c r="AE107" s="104" t="e">
        <f>(AA107+AA108)*AB107*0.012</f>
        <v>#DIV/0!</v>
      </c>
      <c r="AF107" s="489"/>
      <c r="AG107" s="479"/>
      <c r="AH107" s="239" t="e">
        <f>AF107+AF108+AG107-AE107</f>
        <v>#DIV/0!</v>
      </c>
      <c r="AI107" s="5" t="e">
        <f>AH107/(12*(AA107+AA108))*1000</f>
        <v>#DIV/0!</v>
      </c>
      <c r="AJ107" s="6" t="e">
        <f>AI107/AD107</f>
        <v>#DIV/0!</v>
      </c>
      <c r="AK107" s="524">
        <f t="shared" si="23"/>
        <v>0</v>
      </c>
      <c r="AL107" s="10" t="e">
        <f>AF107+AF108+AG107-(AK107+AK108)*AB107*0.012</f>
        <v>#DIV/0!</v>
      </c>
      <c r="AM107" s="5" t="e">
        <f>AL107/(12*(AK107+AK108))*1000</f>
        <v>#DIV/0!</v>
      </c>
      <c r="AN107" s="283" t="e">
        <f>AM107/AD107</f>
        <v>#DIV/0!</v>
      </c>
      <c r="AO107" s="287"/>
      <c r="AP107" s="286" t="e">
        <f>(AO107+AO108)/(12*(AK107+AK108))*1000</f>
        <v>#DIV/0!</v>
      </c>
      <c r="AQ107" s="5" t="e">
        <f>AD107+AM107+AP107</f>
        <v>#DIV/0!</v>
      </c>
      <c r="AR107" s="7" t="e">
        <f>(AM107+AP107)/AD107</f>
        <v>#DIV/0!</v>
      </c>
      <c r="AS107" s="279" t="e">
        <f>AQ107/AD107</f>
        <v>#DIV/0!</v>
      </c>
      <c r="AT107" s="299">
        <f t="shared" si="21"/>
        <v>0</v>
      </c>
      <c r="AU107" s="18">
        <f t="shared" si="31"/>
        <v>0</v>
      </c>
      <c r="AV107" s="278">
        <v>2158.7823645734079</v>
      </c>
      <c r="AW107" s="19" t="e">
        <f t="shared" si="26"/>
        <v>#DIV/0!</v>
      </c>
      <c r="AX107" s="163"/>
      <c r="AY107" s="429"/>
      <c r="AZ107" s="15" t="e">
        <f>(AT107+AT108-AX107-AX108)/((AY107+AY108)*12)</f>
        <v>#DIV/0!</v>
      </c>
      <c r="BA107" t="e">
        <f>IF(AZ107&lt;0,"!!!","")</f>
        <v>#DIV/0!</v>
      </c>
      <c r="BB107" s="413"/>
      <c r="BC107" s="402" t="str">
        <f t="shared" si="32"/>
        <v/>
      </c>
      <c r="BE107" s="57"/>
      <c r="BF107" s="336"/>
      <c r="BG107" s="106">
        <f>IF(AF107+AF108-AX107-AX108&lt;0,AF107+AF108-AX107-AX108,0)</f>
        <v>0</v>
      </c>
      <c r="BH107" s="41">
        <f>IF(AF107+AF108+AG107-AX107-AX108+BE107+BF107&lt;0,AF107+AF108+AG107-AX107-AX108+BE107+BF107,0)</f>
        <v>0</v>
      </c>
    </row>
    <row r="108" spans="1:60" ht="13.5" thickBot="1" x14ac:dyDescent="0.25">
      <c r="A108" s="123"/>
      <c r="B108" s="541"/>
      <c r="C108" s="91" t="s">
        <v>34</v>
      </c>
      <c r="D108" s="98"/>
      <c r="E108" s="347"/>
      <c r="F108" s="165"/>
      <c r="G108" s="165"/>
      <c r="H108" s="165"/>
      <c r="I108" s="165"/>
      <c r="J108" s="165"/>
      <c r="K108" s="165"/>
      <c r="L108" s="165"/>
      <c r="M108" s="165"/>
      <c r="N108" s="165"/>
      <c r="O108" s="165"/>
      <c r="P108" s="152">
        <f t="shared" si="29"/>
        <v>0</v>
      </c>
      <c r="Q108" s="296" t="s">
        <v>72</v>
      </c>
      <c r="R108" s="390" t="s">
        <v>72</v>
      </c>
      <c r="S108" s="233" t="s">
        <v>72</v>
      </c>
      <c r="T108" s="234" t="s">
        <v>72</v>
      </c>
      <c r="U108" s="234" t="s">
        <v>72</v>
      </c>
      <c r="V108" s="255" t="e">
        <f t="shared" si="30"/>
        <v>#DIV/0!</v>
      </c>
      <c r="W108" s="240" t="e">
        <f t="shared" si="27"/>
        <v>#DIV/0!</v>
      </c>
      <c r="X108" s="240" t="e">
        <f t="shared" si="28"/>
        <v>#DIV/0!</v>
      </c>
      <c r="Y108" s="245" t="e">
        <f t="shared" si="19"/>
        <v>#DIV/0!</v>
      </c>
      <c r="Z108" s="370">
        <v>0.2</v>
      </c>
      <c r="AA108" s="131"/>
      <c r="AB108" s="269" t="s">
        <v>72</v>
      </c>
      <c r="AC108" s="238" t="s">
        <v>72</v>
      </c>
      <c r="AD108" s="234" t="s">
        <v>72</v>
      </c>
      <c r="AE108" s="271" t="s">
        <v>72</v>
      </c>
      <c r="AF108" s="490"/>
      <c r="AG108" s="480"/>
      <c r="AH108" s="272" t="s">
        <v>72</v>
      </c>
      <c r="AI108" s="273" t="s">
        <v>72</v>
      </c>
      <c r="AJ108" s="274" t="s">
        <v>72</v>
      </c>
      <c r="AK108" s="275">
        <f t="shared" si="23"/>
        <v>0</v>
      </c>
      <c r="AL108" s="272" t="s">
        <v>72</v>
      </c>
      <c r="AM108" s="273" t="s">
        <v>72</v>
      </c>
      <c r="AN108" s="284" t="s">
        <v>72</v>
      </c>
      <c r="AO108" s="340"/>
      <c r="AP108" s="272" t="s">
        <v>72</v>
      </c>
      <c r="AQ108" s="272" t="s">
        <v>72</v>
      </c>
      <c r="AR108" s="273" t="s">
        <v>72</v>
      </c>
      <c r="AS108" s="280" t="s">
        <v>72</v>
      </c>
      <c r="AT108" s="300">
        <f t="shared" si="21"/>
        <v>0</v>
      </c>
      <c r="AU108" s="86">
        <f t="shared" si="31"/>
        <v>0</v>
      </c>
      <c r="AV108" s="277">
        <v>2378.4935033096344</v>
      </c>
      <c r="AW108" s="87" t="e">
        <f t="shared" si="26"/>
        <v>#DIV/0!</v>
      </c>
      <c r="AX108" s="98"/>
      <c r="AY108" s="188"/>
      <c r="AZ108" s="88"/>
      <c r="BA108" s="69" t="e">
        <f>BA107</f>
        <v>#DIV/0!</v>
      </c>
      <c r="BB108" s="414"/>
      <c r="BC108" s="403" t="str">
        <f t="shared" si="32"/>
        <v/>
      </c>
      <c r="BE108" s="89"/>
      <c r="BF108" s="426"/>
      <c r="BG108" s="107"/>
      <c r="BH108" s="90"/>
    </row>
    <row r="109" spans="1:60" x14ac:dyDescent="0.2">
      <c r="A109" s="526"/>
      <c r="B109" s="546"/>
      <c r="C109" s="35" t="s">
        <v>33</v>
      </c>
      <c r="D109" s="163"/>
      <c r="E109" s="346"/>
      <c r="F109" s="164"/>
      <c r="G109" s="164"/>
      <c r="H109" s="164"/>
      <c r="I109" s="164"/>
      <c r="J109" s="164"/>
      <c r="K109" s="164"/>
      <c r="L109" s="164"/>
      <c r="M109" s="164"/>
      <c r="N109" s="164"/>
      <c r="O109" s="164"/>
      <c r="P109" s="151">
        <f t="shared" si="29"/>
        <v>0</v>
      </c>
      <c r="Q109" s="295">
        <f>P109+P110</f>
        <v>0</v>
      </c>
      <c r="R109" s="438"/>
      <c r="S109" s="262"/>
      <c r="T109" s="231"/>
      <c r="U109" s="209">
        <f>Q109-R109-S109-T109</f>
        <v>0</v>
      </c>
      <c r="V109" s="258" t="e">
        <f t="shared" si="30"/>
        <v>#DIV/0!</v>
      </c>
      <c r="W109" s="243" t="e">
        <f t="shared" si="27"/>
        <v>#DIV/0!</v>
      </c>
      <c r="X109" s="243" t="e">
        <f t="shared" si="28"/>
        <v>#DIV/0!</v>
      </c>
      <c r="Y109" s="248" t="e">
        <f t="shared" si="19"/>
        <v>#DIV/0!</v>
      </c>
      <c r="Z109" s="375">
        <v>0.15</v>
      </c>
      <c r="AA109" s="130"/>
      <c r="AB109" s="267" t="e">
        <f>R109/(12*(D109-E109+D110-E110))*1000+((Z109)*0.9756*(F109+0.85*(G109+L109+M109))+(Z110)*0.9403*(F110+0.85*(G110+L110+M110)))/(12*(D109+D110))*1000</f>
        <v>#DIV/0!</v>
      </c>
      <c r="AC109" s="237" t="e">
        <f>AB109-AD109</f>
        <v>#DIV/0!</v>
      </c>
      <c r="AD109" s="268" t="e">
        <f>(H109+H110+I109+I110)/(12*(D109+D110))*1000</f>
        <v>#DIV/0!</v>
      </c>
      <c r="AE109" s="104" t="e">
        <f>(AA109+AA110)*AB109*0.012</f>
        <v>#DIV/0!</v>
      </c>
      <c r="AF109" s="489"/>
      <c r="AG109" s="479"/>
      <c r="AH109" s="239" t="e">
        <f>AF109+AF110+AG109-AE109</f>
        <v>#DIV/0!</v>
      </c>
      <c r="AI109" s="5" t="e">
        <f>AH109/(12*(AA109+AA110))*1000</f>
        <v>#DIV/0!</v>
      </c>
      <c r="AJ109" s="6" t="e">
        <f>AI109/AD109</f>
        <v>#DIV/0!</v>
      </c>
      <c r="AK109" s="524">
        <f t="shared" si="23"/>
        <v>0</v>
      </c>
      <c r="AL109" s="10" t="e">
        <f>AF109+AF110+AG109-(AK109+AK110)*AB109*0.012</f>
        <v>#DIV/0!</v>
      </c>
      <c r="AM109" s="5" t="e">
        <f>AL109/(12*(AK109+AK110))*1000</f>
        <v>#DIV/0!</v>
      </c>
      <c r="AN109" s="283" t="e">
        <f>AM109/AD109</f>
        <v>#DIV/0!</v>
      </c>
      <c r="AO109" s="287"/>
      <c r="AP109" s="286" t="e">
        <f>(AO109+AO110)/(12*(AK109+AK110))*1000</f>
        <v>#DIV/0!</v>
      </c>
      <c r="AQ109" s="5" t="e">
        <f>AD109+AM109+AP109</f>
        <v>#DIV/0!</v>
      </c>
      <c r="AR109" s="7" t="e">
        <f>(AM109+AP109)/AD109</f>
        <v>#DIV/0!</v>
      </c>
      <c r="AS109" s="279" t="e">
        <f>AQ109/AD109</f>
        <v>#DIV/0!</v>
      </c>
      <c r="AT109" s="299">
        <f t="shared" si="21"/>
        <v>0</v>
      </c>
      <c r="AU109" s="18">
        <f t="shared" si="31"/>
        <v>0</v>
      </c>
      <c r="AV109" s="278">
        <v>3854.7409340509976</v>
      </c>
      <c r="AW109" s="19" t="e">
        <f t="shared" si="26"/>
        <v>#DIV/0!</v>
      </c>
      <c r="AX109" s="163"/>
      <c r="AY109" s="429"/>
      <c r="AZ109" s="15" t="e">
        <f>(AT109+AT110-AX109-AX110)/((AY109+AY110)*12)</f>
        <v>#DIV/0!</v>
      </c>
      <c r="BA109" t="e">
        <f>IF(AZ109&lt;0,"!!!","")</f>
        <v>#DIV/0!</v>
      </c>
      <c r="BB109" s="413"/>
      <c r="BC109" s="402" t="str">
        <f t="shared" si="32"/>
        <v/>
      </c>
      <c r="BE109" s="57"/>
      <c r="BF109" s="336"/>
      <c r="BG109" s="106">
        <f>IF(AF109+AF110-AX109-AX110&lt;0,AF109+AF110-AX109-AX110,0)</f>
        <v>0</v>
      </c>
      <c r="BH109" s="41">
        <f>IF(AF109+AF110+AG109-AX109-AX110+BE109+BF109&lt;0,AF109+AF110+AG109-AX109-AX110+BE109+BF109,0)</f>
        <v>0</v>
      </c>
    </row>
    <row r="110" spans="1:60" ht="13.5" thickBot="1" x14ac:dyDescent="0.25">
      <c r="A110" s="123"/>
      <c r="B110" s="541"/>
      <c r="C110" s="91" t="s">
        <v>34</v>
      </c>
      <c r="D110" s="98"/>
      <c r="E110" s="347"/>
      <c r="F110" s="165"/>
      <c r="G110" s="165"/>
      <c r="H110" s="165"/>
      <c r="I110" s="165"/>
      <c r="J110" s="165"/>
      <c r="K110" s="165"/>
      <c r="L110" s="165"/>
      <c r="M110" s="165"/>
      <c r="N110" s="165"/>
      <c r="O110" s="165"/>
      <c r="P110" s="152">
        <f t="shared" si="29"/>
        <v>0</v>
      </c>
      <c r="Q110" s="296" t="s">
        <v>72</v>
      </c>
      <c r="R110" s="390" t="s">
        <v>72</v>
      </c>
      <c r="S110" s="307" t="s">
        <v>72</v>
      </c>
      <c r="T110" s="308" t="s">
        <v>72</v>
      </c>
      <c r="U110" s="234" t="s">
        <v>72</v>
      </c>
      <c r="V110" s="255" t="e">
        <f t="shared" si="30"/>
        <v>#DIV/0!</v>
      </c>
      <c r="W110" s="240" t="e">
        <f t="shared" si="27"/>
        <v>#DIV/0!</v>
      </c>
      <c r="X110" s="240" t="e">
        <f t="shared" si="28"/>
        <v>#DIV/0!</v>
      </c>
      <c r="Y110" s="245" t="e">
        <f t="shared" si="19"/>
        <v>#DIV/0!</v>
      </c>
      <c r="Z110" s="370">
        <v>0.2</v>
      </c>
      <c r="AA110" s="131"/>
      <c r="AB110" s="269" t="s">
        <v>72</v>
      </c>
      <c r="AC110" s="238" t="s">
        <v>72</v>
      </c>
      <c r="AD110" s="234" t="s">
        <v>72</v>
      </c>
      <c r="AE110" s="271" t="s">
        <v>72</v>
      </c>
      <c r="AF110" s="490"/>
      <c r="AG110" s="480"/>
      <c r="AH110" s="272" t="s">
        <v>72</v>
      </c>
      <c r="AI110" s="273" t="s">
        <v>72</v>
      </c>
      <c r="AJ110" s="274" t="s">
        <v>72</v>
      </c>
      <c r="AK110" s="275">
        <f t="shared" si="23"/>
        <v>0</v>
      </c>
      <c r="AL110" s="272" t="s">
        <v>72</v>
      </c>
      <c r="AM110" s="273" t="s">
        <v>72</v>
      </c>
      <c r="AN110" s="284" t="s">
        <v>72</v>
      </c>
      <c r="AO110" s="340"/>
      <c r="AP110" s="272" t="s">
        <v>72</v>
      </c>
      <c r="AQ110" s="272" t="s">
        <v>72</v>
      </c>
      <c r="AR110" s="273" t="s">
        <v>72</v>
      </c>
      <c r="AS110" s="280" t="s">
        <v>72</v>
      </c>
      <c r="AT110" s="300">
        <f t="shared" si="21"/>
        <v>0</v>
      </c>
      <c r="AU110" s="86">
        <f t="shared" si="31"/>
        <v>0</v>
      </c>
      <c r="AV110" s="277">
        <v>4430.3828081813153</v>
      </c>
      <c r="AW110" s="87" t="e">
        <f t="shared" si="26"/>
        <v>#DIV/0!</v>
      </c>
      <c r="AX110" s="98"/>
      <c r="AY110" s="188"/>
      <c r="AZ110" s="88"/>
      <c r="BA110" s="69" t="e">
        <f>BA109</f>
        <v>#DIV/0!</v>
      </c>
      <c r="BB110" s="414"/>
      <c r="BC110" s="403" t="str">
        <f t="shared" si="32"/>
        <v/>
      </c>
      <c r="BE110" s="89"/>
      <c r="BF110" s="431"/>
      <c r="BG110" s="109"/>
      <c r="BH110" s="433"/>
    </row>
    <row r="111" spans="1:60" s="23" customFormat="1" ht="13.5" thickTop="1" x14ac:dyDescent="0.2">
      <c r="A111" s="530"/>
      <c r="B111" s="545"/>
      <c r="C111" s="46" t="s">
        <v>33</v>
      </c>
      <c r="D111" s="171"/>
      <c r="E111" s="352"/>
      <c r="F111" s="172"/>
      <c r="G111" s="172"/>
      <c r="H111" s="172"/>
      <c r="I111" s="172"/>
      <c r="J111" s="172"/>
      <c r="K111" s="172"/>
      <c r="L111" s="172"/>
      <c r="M111" s="172"/>
      <c r="N111" s="172"/>
      <c r="O111" s="172"/>
      <c r="P111" s="153">
        <f t="shared" si="29"/>
        <v>0</v>
      </c>
      <c r="Q111" s="206">
        <f>P111+P112</f>
        <v>0</v>
      </c>
      <c r="R111" s="445"/>
      <c r="S111" s="435"/>
      <c r="T111" s="325"/>
      <c r="U111" s="212">
        <f>Q111-R111-S111-T111</f>
        <v>0</v>
      </c>
      <c r="V111" s="213" t="e">
        <f t="shared" si="30"/>
        <v>#DIV/0!</v>
      </c>
      <c r="W111" s="214" t="e">
        <f t="shared" si="27"/>
        <v>#DIV/0!</v>
      </c>
      <c r="X111" s="214" t="e">
        <f t="shared" si="28"/>
        <v>#DIV/0!</v>
      </c>
      <c r="Y111" s="250" t="e">
        <f t="shared" si="19"/>
        <v>#DIV/0!</v>
      </c>
      <c r="Z111" s="376">
        <v>0.15</v>
      </c>
      <c r="AA111" s="458"/>
      <c r="AB111" s="267" t="e">
        <f>R111/(12*(D111-E111+D112-E112))*1000+((Z111)*0.9756*(F111+0.85*(G111+L111+M111))+(Z112)*0.9403*(F112+0.85*(G112+L112+M112)))/(12*(D111+D112))*1000</f>
        <v>#DIV/0!</v>
      </c>
      <c r="AC111" s="237" t="e">
        <f>AB111-AD111</f>
        <v>#DIV/0!</v>
      </c>
      <c r="AD111" s="268" t="e">
        <f>(H111+H112+I111+I112)/(12*(D111+D112))*1000</f>
        <v>#DIV/0!</v>
      </c>
      <c r="AE111" s="104" t="e">
        <f>(AA111+AA112)*AB111*0.012</f>
        <v>#DIV/0!</v>
      </c>
      <c r="AF111" s="489"/>
      <c r="AG111" s="479"/>
      <c r="AH111" s="239" t="e">
        <f>AF111+AF112+AG111-AE111</f>
        <v>#DIV/0!</v>
      </c>
      <c r="AI111" s="5" t="e">
        <f>AH111/(12*(AA111+AA112))*1000</f>
        <v>#DIV/0!</v>
      </c>
      <c r="AJ111" s="6" t="e">
        <f>AI111/AD111</f>
        <v>#DIV/0!</v>
      </c>
      <c r="AK111" s="524">
        <f t="shared" si="23"/>
        <v>0</v>
      </c>
      <c r="AL111" s="10" t="e">
        <f>AF111+AF112+AG111-(AK111+AK112)*AB111*0.012</f>
        <v>#DIV/0!</v>
      </c>
      <c r="AM111" s="5" t="e">
        <f>AL111/(12*(AK111+AK112))*1000</f>
        <v>#DIV/0!</v>
      </c>
      <c r="AN111" s="283" t="e">
        <f>AM111/AD111</f>
        <v>#DIV/0!</v>
      </c>
      <c r="AO111" s="287"/>
      <c r="AP111" s="286" t="e">
        <f>(AO111+AO112)/(12*(AK111+AK112))*1000</f>
        <v>#DIV/0!</v>
      </c>
      <c r="AQ111" s="5" t="e">
        <f>AD111+AM111+AP111</f>
        <v>#DIV/0!</v>
      </c>
      <c r="AR111" s="7" t="e">
        <f>(AM111+AP111)/AD111</f>
        <v>#DIV/0!</v>
      </c>
      <c r="AS111" s="279" t="e">
        <f>AQ111/AD111</f>
        <v>#DIV/0!</v>
      </c>
      <c r="AT111" s="299">
        <f t="shared" si="21"/>
        <v>0</v>
      </c>
      <c r="AU111" s="48">
        <f t="shared" si="31"/>
        <v>0</v>
      </c>
      <c r="AV111" s="47">
        <v>1306.2471861726074</v>
      </c>
      <c r="AW111" s="50" t="e">
        <f t="shared" si="26"/>
        <v>#DIV/0!</v>
      </c>
      <c r="AX111" s="171"/>
      <c r="AY111" s="518"/>
      <c r="AZ111" s="15" t="e">
        <f>(AT111+AT112-AX111-AX112)/((AY111+AY112)*12)</f>
        <v>#DIV/0!</v>
      </c>
      <c r="BA111" t="e">
        <f>IF(AZ111&lt;0,"!!!","")</f>
        <v>#DIV/0!</v>
      </c>
      <c r="BB111" s="418"/>
      <c r="BC111" s="406" t="str">
        <f t="shared" si="32"/>
        <v/>
      </c>
      <c r="BD111" s="393"/>
      <c r="BE111" s="49"/>
      <c r="BF111" s="430"/>
      <c r="BG111" s="108">
        <f>IF(AF111+AF112-AX111-AX112&lt;0,AF111+AF112-AX111-AX112,0)</f>
        <v>0</v>
      </c>
      <c r="BH111" s="434">
        <f>IF(AF111+AF112+AG111-AX111-AX112+BE111+BF111&lt;0,AF111+AF112+AG111-AX111-AX112+BE111+BF111,0)</f>
        <v>0</v>
      </c>
    </row>
    <row r="112" spans="1:60" s="23" customFormat="1" ht="13.5" thickBot="1" x14ac:dyDescent="0.25">
      <c r="A112" s="531"/>
      <c r="B112" s="541"/>
      <c r="C112" s="91" t="s">
        <v>34</v>
      </c>
      <c r="D112" s="173"/>
      <c r="E112" s="353"/>
      <c r="F112" s="174"/>
      <c r="G112" s="174"/>
      <c r="H112" s="174"/>
      <c r="I112" s="174"/>
      <c r="J112" s="174"/>
      <c r="K112" s="174"/>
      <c r="L112" s="174"/>
      <c r="M112" s="174"/>
      <c r="N112" s="174"/>
      <c r="O112" s="174"/>
      <c r="P112" s="154">
        <f t="shared" si="29"/>
        <v>0</v>
      </c>
      <c r="Q112" s="296" t="s">
        <v>72</v>
      </c>
      <c r="R112" s="390" t="s">
        <v>72</v>
      </c>
      <c r="S112" s="233" t="s">
        <v>72</v>
      </c>
      <c r="T112" s="234" t="s">
        <v>72</v>
      </c>
      <c r="U112" s="234" t="s">
        <v>72</v>
      </c>
      <c r="V112" s="215" t="e">
        <f t="shared" si="30"/>
        <v>#DIV/0!</v>
      </c>
      <c r="W112" s="216" t="e">
        <f t="shared" si="27"/>
        <v>#DIV/0!</v>
      </c>
      <c r="X112" s="216" t="e">
        <f t="shared" si="28"/>
        <v>#DIV/0!</v>
      </c>
      <c r="Y112" s="251" t="e">
        <f t="shared" si="19"/>
        <v>#DIV/0!</v>
      </c>
      <c r="Z112" s="377">
        <v>0.2</v>
      </c>
      <c r="AA112" s="459"/>
      <c r="AB112" s="269" t="s">
        <v>72</v>
      </c>
      <c r="AC112" s="238" t="s">
        <v>72</v>
      </c>
      <c r="AD112" s="234" t="s">
        <v>72</v>
      </c>
      <c r="AE112" s="271" t="s">
        <v>72</v>
      </c>
      <c r="AF112" s="490"/>
      <c r="AG112" s="480"/>
      <c r="AH112" s="272" t="s">
        <v>72</v>
      </c>
      <c r="AI112" s="273" t="s">
        <v>72</v>
      </c>
      <c r="AJ112" s="274" t="s">
        <v>72</v>
      </c>
      <c r="AK112" s="275">
        <f t="shared" si="23"/>
        <v>0</v>
      </c>
      <c r="AL112" s="272" t="s">
        <v>72</v>
      </c>
      <c r="AM112" s="273" t="s">
        <v>72</v>
      </c>
      <c r="AN112" s="284" t="s">
        <v>72</v>
      </c>
      <c r="AO112" s="340"/>
      <c r="AP112" s="272" t="s">
        <v>72</v>
      </c>
      <c r="AQ112" s="272" t="s">
        <v>72</v>
      </c>
      <c r="AR112" s="273" t="s">
        <v>72</v>
      </c>
      <c r="AS112" s="280" t="s">
        <v>72</v>
      </c>
      <c r="AT112" s="300">
        <f t="shared" si="21"/>
        <v>0</v>
      </c>
      <c r="AU112" s="67">
        <f t="shared" si="31"/>
        <v>0</v>
      </c>
      <c r="AV112" s="66">
        <v>869.5016003657978</v>
      </c>
      <c r="AW112" s="68" t="e">
        <f t="shared" ref="AW112:AW143" si="33">Y112/AV112</f>
        <v>#DIV/0!</v>
      </c>
      <c r="AX112" s="173"/>
      <c r="AY112" s="519"/>
      <c r="AZ112" s="88"/>
      <c r="BA112" s="69" t="e">
        <f>BA111</f>
        <v>#DIV/0!</v>
      </c>
      <c r="BB112" s="419"/>
      <c r="BC112" s="407" t="str">
        <f t="shared" si="32"/>
        <v/>
      </c>
      <c r="BD112" s="393"/>
      <c r="BE112" s="70"/>
      <c r="BF112" s="426"/>
      <c r="BG112" s="107"/>
      <c r="BH112" s="90"/>
    </row>
    <row r="113" spans="1:60" s="23" customFormat="1" x14ac:dyDescent="0.2">
      <c r="A113" s="532"/>
      <c r="B113" s="544"/>
      <c r="C113" s="65" t="s">
        <v>33</v>
      </c>
      <c r="D113" s="175"/>
      <c r="E113" s="354"/>
      <c r="F113" s="176"/>
      <c r="G113" s="176"/>
      <c r="H113" s="176"/>
      <c r="I113" s="176"/>
      <c r="J113" s="176"/>
      <c r="K113" s="176"/>
      <c r="L113" s="176"/>
      <c r="M113" s="176"/>
      <c r="N113" s="176"/>
      <c r="O113" s="176"/>
      <c r="P113" s="121">
        <f t="shared" si="29"/>
        <v>0</v>
      </c>
      <c r="Q113" s="297">
        <f>P113+P114</f>
        <v>0</v>
      </c>
      <c r="R113" s="446"/>
      <c r="S113" s="262"/>
      <c r="T113" s="231"/>
      <c r="U113" s="209">
        <f>Q113-R113-S113-T113</f>
        <v>0</v>
      </c>
      <c r="V113" s="114" t="e">
        <f t="shared" si="30"/>
        <v>#DIV/0!</v>
      </c>
      <c r="W113" s="217" t="e">
        <f t="shared" si="27"/>
        <v>#DIV/0!</v>
      </c>
      <c r="X113" s="217" t="e">
        <f t="shared" si="28"/>
        <v>#DIV/0!</v>
      </c>
      <c r="Y113" s="225" t="e">
        <f t="shared" si="19"/>
        <v>#DIV/0!</v>
      </c>
      <c r="Z113" s="378">
        <v>0.15</v>
      </c>
      <c r="AA113" s="460"/>
      <c r="AB113" s="267" t="e">
        <f>R113/(12*(D113-E113+D114-E114))*1000+((Z113)*0.9756*(F113+0.85*(G113+L113+M113))+(Z114)*0.9403*(F114+0.85*(G114+L114+M114)))/(12*(D113+D114))*1000</f>
        <v>#DIV/0!</v>
      </c>
      <c r="AC113" s="237" t="e">
        <f>AB113-AD113</f>
        <v>#DIV/0!</v>
      </c>
      <c r="AD113" s="268" t="e">
        <f>(H113+H114+I113+I114)/(12*(D113+D114))*1000</f>
        <v>#DIV/0!</v>
      </c>
      <c r="AE113" s="104" t="e">
        <f>(AA113+AA114)*AB113*0.012</f>
        <v>#DIV/0!</v>
      </c>
      <c r="AF113" s="489"/>
      <c r="AG113" s="479"/>
      <c r="AH113" s="239" t="e">
        <f>AF113+AF114+AG113-AE113</f>
        <v>#DIV/0!</v>
      </c>
      <c r="AI113" s="5" t="e">
        <f>AH113/(12*(AA113+AA114))*1000</f>
        <v>#DIV/0!</v>
      </c>
      <c r="AJ113" s="6" t="e">
        <f>AI113/AD113</f>
        <v>#DIV/0!</v>
      </c>
      <c r="AK113" s="524">
        <f t="shared" si="23"/>
        <v>0</v>
      </c>
      <c r="AL113" s="10" t="e">
        <f>AF113+AF114+AG113-(AK113+AK114)*AB113*0.012</f>
        <v>#DIV/0!</v>
      </c>
      <c r="AM113" s="5" t="e">
        <f>AL113/(12*(AK113+AK114))*1000</f>
        <v>#DIV/0!</v>
      </c>
      <c r="AN113" s="283" t="e">
        <f>AM113/AD113</f>
        <v>#DIV/0!</v>
      </c>
      <c r="AO113" s="287"/>
      <c r="AP113" s="286" t="e">
        <f>(AO113+AO114)/(12*(AK113+AK114))*1000</f>
        <v>#DIV/0!</v>
      </c>
      <c r="AQ113" s="5" t="e">
        <f>AD113+AM113+AP113</f>
        <v>#DIV/0!</v>
      </c>
      <c r="AR113" s="7" t="e">
        <f>(AM113+AP113)/AD113</f>
        <v>#DIV/0!</v>
      </c>
      <c r="AS113" s="279" t="e">
        <f>AQ113/AD113</f>
        <v>#DIV/0!</v>
      </c>
      <c r="AT113" s="299">
        <f t="shared" si="21"/>
        <v>0</v>
      </c>
      <c r="AU113" s="52">
        <f t="shared" si="31"/>
        <v>0</v>
      </c>
      <c r="AV113" s="51">
        <v>3018.9552829442027</v>
      </c>
      <c r="AW113" s="53" t="e">
        <f t="shared" si="33"/>
        <v>#DIV/0!</v>
      </c>
      <c r="AX113" s="175"/>
      <c r="AY113" s="520"/>
      <c r="AZ113" s="15" t="e">
        <f>(AT113+AT114-AX113-AX114)/((AY113+AY114)*12)</f>
        <v>#DIV/0!</v>
      </c>
      <c r="BA113" s="24" t="e">
        <f>IF(AZ113&lt;0,"!!!","")</f>
        <v>#DIV/0!</v>
      </c>
      <c r="BB113" s="420"/>
      <c r="BC113" s="408" t="str">
        <f t="shared" si="32"/>
        <v/>
      </c>
      <c r="BD113" s="393"/>
      <c r="BE113" s="60"/>
      <c r="BF113" s="336"/>
      <c r="BG113" s="106">
        <f>IF(AF113+AF114-AX113-AX114&lt;0,AF113+AF114-AX113-AX114,0)</f>
        <v>0</v>
      </c>
      <c r="BH113" s="41">
        <f>IF(AF113+AF114+AG113-AX113-AX114+BE113+BF113&lt;0,AF113+AF114+AG113-AX113-AX114+BE113+BF113,0)</f>
        <v>0</v>
      </c>
    </row>
    <row r="114" spans="1:60" s="23" customFormat="1" ht="13.5" thickBot="1" x14ac:dyDescent="0.25">
      <c r="A114" s="533"/>
      <c r="B114" s="544"/>
      <c r="C114" s="71" t="s">
        <v>34</v>
      </c>
      <c r="D114" s="177"/>
      <c r="E114" s="355"/>
      <c r="F114" s="178"/>
      <c r="G114" s="178"/>
      <c r="H114" s="178"/>
      <c r="I114" s="178"/>
      <c r="J114" s="178"/>
      <c r="K114" s="178"/>
      <c r="L114" s="178"/>
      <c r="M114" s="178"/>
      <c r="N114" s="178"/>
      <c r="O114" s="178"/>
      <c r="P114" s="155">
        <f t="shared" si="29"/>
        <v>0</v>
      </c>
      <c r="Q114" s="296" t="s">
        <v>72</v>
      </c>
      <c r="R114" s="390" t="s">
        <v>72</v>
      </c>
      <c r="S114" s="233" t="s">
        <v>72</v>
      </c>
      <c r="T114" s="234" t="s">
        <v>72</v>
      </c>
      <c r="U114" s="234" t="s">
        <v>72</v>
      </c>
      <c r="V114" s="111" t="e">
        <f t="shared" si="30"/>
        <v>#DIV/0!</v>
      </c>
      <c r="W114" s="218" t="e">
        <f t="shared" ref="W114:W145" si="34">H114/(12*D114)*1000</f>
        <v>#DIV/0!</v>
      </c>
      <c r="X114" s="218" t="e">
        <f t="shared" ref="X114:X145" si="35">I114/(12*D114)*1000</f>
        <v>#DIV/0!</v>
      </c>
      <c r="Y114" s="224" t="e">
        <f t="shared" si="19"/>
        <v>#DIV/0!</v>
      </c>
      <c r="Z114" s="379">
        <v>0.2</v>
      </c>
      <c r="AA114" s="461"/>
      <c r="AB114" s="269" t="s">
        <v>72</v>
      </c>
      <c r="AC114" s="238" t="s">
        <v>72</v>
      </c>
      <c r="AD114" s="234" t="s">
        <v>72</v>
      </c>
      <c r="AE114" s="271" t="s">
        <v>72</v>
      </c>
      <c r="AF114" s="490"/>
      <c r="AG114" s="480"/>
      <c r="AH114" s="272" t="s">
        <v>72</v>
      </c>
      <c r="AI114" s="273" t="s">
        <v>72</v>
      </c>
      <c r="AJ114" s="274" t="s">
        <v>72</v>
      </c>
      <c r="AK114" s="275">
        <f t="shared" si="23"/>
        <v>0</v>
      </c>
      <c r="AL114" s="272" t="s">
        <v>72</v>
      </c>
      <c r="AM114" s="273" t="s">
        <v>72</v>
      </c>
      <c r="AN114" s="284" t="s">
        <v>72</v>
      </c>
      <c r="AO114" s="340"/>
      <c r="AP114" s="272" t="s">
        <v>72</v>
      </c>
      <c r="AQ114" s="272" t="s">
        <v>72</v>
      </c>
      <c r="AR114" s="273" t="s">
        <v>72</v>
      </c>
      <c r="AS114" s="280" t="s">
        <v>72</v>
      </c>
      <c r="AT114" s="300">
        <f t="shared" si="21"/>
        <v>0</v>
      </c>
      <c r="AU114" s="73">
        <f t="shared" si="31"/>
        <v>0</v>
      </c>
      <c r="AV114" s="72">
        <v>1275.2012190357113</v>
      </c>
      <c r="AW114" s="74" t="e">
        <f t="shared" si="33"/>
        <v>#DIV/0!</v>
      </c>
      <c r="AX114" s="177"/>
      <c r="AY114" s="521"/>
      <c r="AZ114" s="88"/>
      <c r="BA114" s="392" t="e">
        <f>BA113</f>
        <v>#DIV/0!</v>
      </c>
      <c r="BB114" s="421"/>
      <c r="BC114" s="409" t="str">
        <f t="shared" si="32"/>
        <v/>
      </c>
      <c r="BD114" s="393"/>
      <c r="BE114" s="61"/>
      <c r="BF114" s="431"/>
      <c r="BG114" s="107"/>
      <c r="BH114" s="90"/>
    </row>
    <row r="115" spans="1:60" s="23" customFormat="1" x14ac:dyDescent="0.2">
      <c r="A115" s="534"/>
      <c r="B115" s="540"/>
      <c r="C115" s="99" t="s">
        <v>33</v>
      </c>
      <c r="D115" s="179"/>
      <c r="E115" s="356"/>
      <c r="F115" s="180"/>
      <c r="G115" s="180"/>
      <c r="H115" s="180"/>
      <c r="I115" s="180"/>
      <c r="J115" s="180"/>
      <c r="K115" s="180"/>
      <c r="L115" s="180"/>
      <c r="M115" s="180"/>
      <c r="N115" s="180"/>
      <c r="O115" s="180"/>
      <c r="P115" s="119">
        <f t="shared" si="29"/>
        <v>0</v>
      </c>
      <c r="Q115" s="207">
        <f>P115+P116</f>
        <v>0</v>
      </c>
      <c r="R115" s="447"/>
      <c r="S115" s="262"/>
      <c r="T115" s="231"/>
      <c r="U115" s="209">
        <f>Q115-R115-S115-T115</f>
        <v>0</v>
      </c>
      <c r="V115" s="112" t="e">
        <f t="shared" si="30"/>
        <v>#DIV/0!</v>
      </c>
      <c r="W115" s="219" t="e">
        <f t="shared" si="34"/>
        <v>#DIV/0!</v>
      </c>
      <c r="X115" s="219" t="e">
        <f t="shared" si="35"/>
        <v>#DIV/0!</v>
      </c>
      <c r="Y115" s="226" t="e">
        <f t="shared" si="19"/>
        <v>#DIV/0!</v>
      </c>
      <c r="Z115" s="380">
        <v>0.15</v>
      </c>
      <c r="AA115" s="462"/>
      <c r="AB115" s="267" t="e">
        <f>R115/(12*(D115-E115+D116-E116))*1000+((Z115)*0.9756*(F115+0.85*(G115+L115+M115))+(Z116)*0.9403*(F116+0.85*(G116+L116+M116)))/(12*(D115+D116))*1000</f>
        <v>#DIV/0!</v>
      </c>
      <c r="AC115" s="237" t="e">
        <f>AB115-AD115</f>
        <v>#DIV/0!</v>
      </c>
      <c r="AD115" s="268" t="e">
        <f>(H115+H116+I115+I116)/(12*(D115+D116))*1000</f>
        <v>#DIV/0!</v>
      </c>
      <c r="AE115" s="104" t="e">
        <f>(AA115+AA116)*AB115*0.012</f>
        <v>#DIV/0!</v>
      </c>
      <c r="AF115" s="489"/>
      <c r="AG115" s="479"/>
      <c r="AH115" s="239" t="e">
        <f>AF115+AF116+AG115-AE115</f>
        <v>#DIV/0!</v>
      </c>
      <c r="AI115" s="5" t="e">
        <f>AH115/(12*(AA115+AA116))*1000</f>
        <v>#DIV/0!</v>
      </c>
      <c r="AJ115" s="6" t="e">
        <f>AI115/AD115</f>
        <v>#DIV/0!</v>
      </c>
      <c r="AK115" s="524">
        <f t="shared" si="23"/>
        <v>0</v>
      </c>
      <c r="AL115" s="10" t="e">
        <f>AF115+AF116+AG115-(AK115+AK116)*AB115*0.012</f>
        <v>#DIV/0!</v>
      </c>
      <c r="AM115" s="5" t="e">
        <f>AL115/(12*(AK115+AK116))*1000</f>
        <v>#DIV/0!</v>
      </c>
      <c r="AN115" s="283" t="e">
        <f>AM115/AD115</f>
        <v>#DIV/0!</v>
      </c>
      <c r="AO115" s="287"/>
      <c r="AP115" s="286" t="e">
        <f>(AO115+AO116)/(12*(AK115+AK116))*1000</f>
        <v>#DIV/0!</v>
      </c>
      <c r="AQ115" s="5" t="e">
        <f>AD115+AM115+AP115</f>
        <v>#DIV/0!</v>
      </c>
      <c r="AR115" s="7" t="e">
        <f>(AM115+AP115)/AD115</f>
        <v>#DIV/0!</v>
      </c>
      <c r="AS115" s="279" t="e">
        <f>AQ115/AD115</f>
        <v>#DIV/0!</v>
      </c>
      <c r="AT115" s="299">
        <f t="shared" si="21"/>
        <v>0</v>
      </c>
      <c r="AU115" s="55">
        <f t="shared" si="31"/>
        <v>0</v>
      </c>
      <c r="AV115" s="54">
        <v>1224.8167779086507</v>
      </c>
      <c r="AW115" s="56" t="e">
        <f t="shared" si="33"/>
        <v>#DIV/0!</v>
      </c>
      <c r="AX115" s="179"/>
      <c r="AY115" s="200"/>
      <c r="AZ115" s="15" t="e">
        <f>(AT115+AT116-AX115-AX116)/((AY115+AY116)*12)</f>
        <v>#DIV/0!</v>
      </c>
      <c r="BA115" s="24" t="e">
        <f>IF(AZ115&lt;0,"!!!","")</f>
        <v>#DIV/0!</v>
      </c>
      <c r="BB115" s="422"/>
      <c r="BC115" s="410" t="str">
        <f t="shared" si="32"/>
        <v/>
      </c>
      <c r="BD115" s="393"/>
      <c r="BE115" s="75"/>
      <c r="BF115" s="428"/>
      <c r="BG115" s="106">
        <f>IF(AF115+AF116-AX115-AX116&lt;0,AF115+AF116-AX115-AX116,0)</f>
        <v>0</v>
      </c>
      <c r="BH115" s="41">
        <f>IF(AF115+AF116+AG115-AX115-AX116+BE115+BF115&lt;0,AF115+AF116+AG115-AX115-AX116+BE115+BF115,0)</f>
        <v>0</v>
      </c>
    </row>
    <row r="116" spans="1:60" s="23" customFormat="1" ht="13.5" thickBot="1" x14ac:dyDescent="0.25">
      <c r="A116" s="535"/>
      <c r="B116" s="541"/>
      <c r="C116" s="91" t="s">
        <v>34</v>
      </c>
      <c r="D116" s="177"/>
      <c r="E116" s="355"/>
      <c r="F116" s="178"/>
      <c r="G116" s="178"/>
      <c r="H116" s="178"/>
      <c r="I116" s="178"/>
      <c r="J116" s="178"/>
      <c r="K116" s="178"/>
      <c r="L116" s="178"/>
      <c r="M116" s="178"/>
      <c r="N116" s="178"/>
      <c r="O116" s="178"/>
      <c r="P116" s="120">
        <f t="shared" si="29"/>
        <v>0</v>
      </c>
      <c r="Q116" s="296" t="s">
        <v>72</v>
      </c>
      <c r="R116" s="390" t="s">
        <v>72</v>
      </c>
      <c r="S116" s="233" t="s">
        <v>72</v>
      </c>
      <c r="T116" s="234" t="s">
        <v>72</v>
      </c>
      <c r="U116" s="234" t="s">
        <v>72</v>
      </c>
      <c r="V116" s="113" t="e">
        <f t="shared" si="30"/>
        <v>#DIV/0!</v>
      </c>
      <c r="W116" s="220" t="e">
        <f t="shared" si="34"/>
        <v>#DIV/0!</v>
      </c>
      <c r="X116" s="220" t="e">
        <f t="shared" si="35"/>
        <v>#DIV/0!</v>
      </c>
      <c r="Y116" s="227" t="e">
        <f t="shared" ref="Y116:Y174" si="36">W116+X116</f>
        <v>#DIV/0!</v>
      </c>
      <c r="Z116" s="381">
        <v>0.2</v>
      </c>
      <c r="AA116" s="463"/>
      <c r="AB116" s="269" t="s">
        <v>72</v>
      </c>
      <c r="AC116" s="238" t="s">
        <v>72</v>
      </c>
      <c r="AD116" s="234" t="s">
        <v>72</v>
      </c>
      <c r="AE116" s="271" t="s">
        <v>72</v>
      </c>
      <c r="AF116" s="490"/>
      <c r="AG116" s="480"/>
      <c r="AH116" s="272" t="s">
        <v>72</v>
      </c>
      <c r="AI116" s="273" t="s">
        <v>72</v>
      </c>
      <c r="AJ116" s="274" t="s">
        <v>72</v>
      </c>
      <c r="AK116" s="275">
        <f t="shared" si="23"/>
        <v>0</v>
      </c>
      <c r="AL116" s="272" t="s">
        <v>72</v>
      </c>
      <c r="AM116" s="273" t="s">
        <v>72</v>
      </c>
      <c r="AN116" s="284" t="s">
        <v>72</v>
      </c>
      <c r="AO116" s="340"/>
      <c r="AP116" s="272" t="s">
        <v>72</v>
      </c>
      <c r="AQ116" s="272" t="s">
        <v>72</v>
      </c>
      <c r="AR116" s="273" t="s">
        <v>72</v>
      </c>
      <c r="AS116" s="280" t="s">
        <v>72</v>
      </c>
      <c r="AT116" s="300">
        <f t="shared" si="21"/>
        <v>0</v>
      </c>
      <c r="AU116" s="77">
        <f t="shared" si="31"/>
        <v>0</v>
      </c>
      <c r="AV116" s="76">
        <v>1342.8047523792206</v>
      </c>
      <c r="AW116" s="78" t="e">
        <f t="shared" si="33"/>
        <v>#DIV/0!</v>
      </c>
      <c r="AX116" s="181"/>
      <c r="AY116" s="201"/>
      <c r="AZ116" s="88"/>
      <c r="BA116" s="392" t="e">
        <f>BA115</f>
        <v>#DIV/0!</v>
      </c>
      <c r="BB116" s="419"/>
      <c r="BC116" s="407" t="str">
        <f t="shared" si="32"/>
        <v/>
      </c>
      <c r="BD116" s="393"/>
      <c r="BE116" s="70"/>
      <c r="BF116" s="426"/>
      <c r="BG116" s="107"/>
      <c r="BH116" s="90"/>
    </row>
    <row r="117" spans="1:60" s="23" customFormat="1" x14ac:dyDescent="0.2">
      <c r="A117" s="532"/>
      <c r="B117" s="544"/>
      <c r="C117" s="65" t="s">
        <v>33</v>
      </c>
      <c r="D117" s="179"/>
      <c r="E117" s="356"/>
      <c r="F117" s="180"/>
      <c r="G117" s="180"/>
      <c r="H117" s="180"/>
      <c r="I117" s="180"/>
      <c r="J117" s="180"/>
      <c r="K117" s="180"/>
      <c r="L117" s="180"/>
      <c r="M117" s="180"/>
      <c r="N117" s="180"/>
      <c r="O117" s="180"/>
      <c r="P117" s="121">
        <f t="shared" si="29"/>
        <v>0</v>
      </c>
      <c r="Q117" s="297">
        <f>P117+P118</f>
        <v>0</v>
      </c>
      <c r="R117" s="446"/>
      <c r="S117" s="262"/>
      <c r="T117" s="231"/>
      <c r="U117" s="209">
        <f>Q117-R117-S117-T117</f>
        <v>0</v>
      </c>
      <c r="V117" s="114" t="e">
        <f t="shared" si="30"/>
        <v>#DIV/0!</v>
      </c>
      <c r="W117" s="217" t="e">
        <f t="shared" si="34"/>
        <v>#DIV/0!</v>
      </c>
      <c r="X117" s="217" t="e">
        <f t="shared" si="35"/>
        <v>#DIV/0!</v>
      </c>
      <c r="Y117" s="225" t="e">
        <f t="shared" si="36"/>
        <v>#DIV/0!</v>
      </c>
      <c r="Z117" s="378">
        <v>0.15</v>
      </c>
      <c r="AA117" s="460"/>
      <c r="AB117" s="267" t="e">
        <f>R117/(12*(D117-E117+D118-E118))*1000+((Z117)*0.9756*(F117+0.85*(G117+L117+M117))+(Z118)*0.9403*(F118+0.85*(G118+L118+M118)))/(12*(D117+D118))*1000</f>
        <v>#DIV/0!</v>
      </c>
      <c r="AC117" s="237" t="e">
        <f>AB117-AD117</f>
        <v>#DIV/0!</v>
      </c>
      <c r="AD117" s="268" t="e">
        <f>(H117+H118+I117+I118)/(12*(D117+D118))*1000</f>
        <v>#DIV/0!</v>
      </c>
      <c r="AE117" s="104" t="e">
        <f>(AA117+AA118)*AB117*0.012</f>
        <v>#DIV/0!</v>
      </c>
      <c r="AF117" s="489"/>
      <c r="AG117" s="479"/>
      <c r="AH117" s="239" t="e">
        <f>AF117+AF118+AG117-AE117</f>
        <v>#DIV/0!</v>
      </c>
      <c r="AI117" s="5" t="e">
        <f>AH117/(12*(AA117+AA118))*1000</f>
        <v>#DIV/0!</v>
      </c>
      <c r="AJ117" s="6" t="e">
        <f>AI117/AD117</f>
        <v>#DIV/0!</v>
      </c>
      <c r="AK117" s="524">
        <f t="shared" si="23"/>
        <v>0</v>
      </c>
      <c r="AL117" s="10" t="e">
        <f>AF117+AF118+AG117-(AK117+AK118)*AB117*0.012</f>
        <v>#DIV/0!</v>
      </c>
      <c r="AM117" s="5" t="e">
        <f>AL117/(12*(AK117+AK118))*1000</f>
        <v>#DIV/0!</v>
      </c>
      <c r="AN117" s="283" t="e">
        <f>AM117/AD117</f>
        <v>#DIV/0!</v>
      </c>
      <c r="AO117" s="287"/>
      <c r="AP117" s="286" t="e">
        <f>(AO117+AO118)/(12*(AK117+AK118))*1000</f>
        <v>#DIV/0!</v>
      </c>
      <c r="AQ117" s="5" t="e">
        <f>AD117+AM117+AP117</f>
        <v>#DIV/0!</v>
      </c>
      <c r="AR117" s="7" t="e">
        <f>(AM117+AP117)/AD117</f>
        <v>#DIV/0!</v>
      </c>
      <c r="AS117" s="279" t="e">
        <f>AQ117/AD117</f>
        <v>#DIV/0!</v>
      </c>
      <c r="AT117" s="299">
        <f t="shared" si="21"/>
        <v>0</v>
      </c>
      <c r="AU117" s="52">
        <f t="shared" si="31"/>
        <v>0</v>
      </c>
      <c r="AV117" s="51">
        <v>3586.1314898419869</v>
      </c>
      <c r="AW117" s="53" t="e">
        <f t="shared" si="33"/>
        <v>#DIV/0!</v>
      </c>
      <c r="AX117" s="175"/>
      <c r="AY117" s="520"/>
      <c r="AZ117" s="15" t="e">
        <f>(AT117+AT118-AX117-AX118)/((AY117+AY118)*12)</f>
        <v>#DIV/0!</v>
      </c>
      <c r="BA117" s="24" t="e">
        <f>IF(AZ117&lt;0,"!!!","")</f>
        <v>#DIV/0!</v>
      </c>
      <c r="BB117" s="420"/>
      <c r="BC117" s="408" t="str">
        <f t="shared" si="32"/>
        <v/>
      </c>
      <c r="BD117" s="393"/>
      <c r="BE117" s="60"/>
      <c r="BF117" s="427"/>
      <c r="BG117" s="106">
        <f>IF(AF117+AF118-AX117-AX118&lt;0,AF117+AF118-AX117-AX118,0)</f>
        <v>0</v>
      </c>
      <c r="BH117" s="41">
        <f>IF(AF117+AF118+AG117-AX117-AX118+BE117+BF117&lt;0,AF117+AF118+AG117-AX117-AX118+BE117+BF117,0)</f>
        <v>0</v>
      </c>
    </row>
    <row r="118" spans="1:60" s="23" customFormat="1" ht="13.5" thickBot="1" x14ac:dyDescent="0.25">
      <c r="A118" s="533"/>
      <c r="B118" s="544"/>
      <c r="C118" s="71" t="s">
        <v>34</v>
      </c>
      <c r="D118" s="181"/>
      <c r="E118" s="357"/>
      <c r="F118" s="182"/>
      <c r="G118" s="182"/>
      <c r="H118" s="182"/>
      <c r="I118" s="182"/>
      <c r="J118" s="182"/>
      <c r="K118" s="182"/>
      <c r="L118" s="182"/>
      <c r="M118" s="182"/>
      <c r="N118" s="182"/>
      <c r="O118" s="182"/>
      <c r="P118" s="155">
        <f t="shared" si="29"/>
        <v>0</v>
      </c>
      <c r="Q118" s="296" t="s">
        <v>72</v>
      </c>
      <c r="R118" s="390" t="s">
        <v>72</v>
      </c>
      <c r="S118" s="233" t="s">
        <v>72</v>
      </c>
      <c r="T118" s="234" t="s">
        <v>72</v>
      </c>
      <c r="U118" s="234" t="s">
        <v>72</v>
      </c>
      <c r="V118" s="111" t="e">
        <f t="shared" si="30"/>
        <v>#DIV/0!</v>
      </c>
      <c r="W118" s="218" t="e">
        <f t="shared" si="34"/>
        <v>#DIV/0!</v>
      </c>
      <c r="X118" s="218" t="e">
        <f t="shared" si="35"/>
        <v>#DIV/0!</v>
      </c>
      <c r="Y118" s="224" t="e">
        <f t="shared" si="36"/>
        <v>#DIV/0!</v>
      </c>
      <c r="Z118" s="379">
        <v>0.2</v>
      </c>
      <c r="AA118" s="461"/>
      <c r="AB118" s="269" t="s">
        <v>72</v>
      </c>
      <c r="AC118" s="238" t="s">
        <v>72</v>
      </c>
      <c r="AD118" s="234" t="s">
        <v>72</v>
      </c>
      <c r="AE118" s="271" t="s">
        <v>72</v>
      </c>
      <c r="AF118" s="490"/>
      <c r="AG118" s="480"/>
      <c r="AH118" s="272" t="s">
        <v>72</v>
      </c>
      <c r="AI118" s="273" t="s">
        <v>72</v>
      </c>
      <c r="AJ118" s="274" t="s">
        <v>72</v>
      </c>
      <c r="AK118" s="275">
        <f t="shared" si="23"/>
        <v>0</v>
      </c>
      <c r="AL118" s="272" t="s">
        <v>72</v>
      </c>
      <c r="AM118" s="273" t="s">
        <v>72</v>
      </c>
      <c r="AN118" s="284" t="s">
        <v>72</v>
      </c>
      <c r="AO118" s="340"/>
      <c r="AP118" s="272" t="s">
        <v>72</v>
      </c>
      <c r="AQ118" s="272" t="s">
        <v>72</v>
      </c>
      <c r="AR118" s="273" t="s">
        <v>72</v>
      </c>
      <c r="AS118" s="280" t="s">
        <v>72</v>
      </c>
      <c r="AT118" s="300">
        <f t="shared" si="21"/>
        <v>0</v>
      </c>
      <c r="AU118" s="73">
        <f t="shared" si="31"/>
        <v>0</v>
      </c>
      <c r="AV118" s="72">
        <v>1944.9917898193758</v>
      </c>
      <c r="AW118" s="74" t="e">
        <f t="shared" si="33"/>
        <v>#DIV/0!</v>
      </c>
      <c r="AX118" s="177"/>
      <c r="AY118" s="521"/>
      <c r="AZ118" s="88"/>
      <c r="BA118" s="69" t="e">
        <f>BA117</f>
        <v>#DIV/0!</v>
      </c>
      <c r="BB118" s="421"/>
      <c r="BC118" s="409" t="str">
        <f t="shared" si="32"/>
        <v/>
      </c>
      <c r="BD118" s="393"/>
      <c r="BE118" s="61"/>
      <c r="BF118" s="431"/>
      <c r="BG118" s="107"/>
      <c r="BH118" s="90"/>
    </row>
    <row r="119" spans="1:60" s="23" customFormat="1" x14ac:dyDescent="0.2">
      <c r="A119" s="534"/>
      <c r="B119" s="540"/>
      <c r="C119" s="99" t="s">
        <v>33</v>
      </c>
      <c r="D119" s="179"/>
      <c r="E119" s="356"/>
      <c r="F119" s="180"/>
      <c r="G119" s="180"/>
      <c r="H119" s="180"/>
      <c r="I119" s="180"/>
      <c r="J119" s="180"/>
      <c r="K119" s="180"/>
      <c r="L119" s="180"/>
      <c r="M119" s="180"/>
      <c r="N119" s="180"/>
      <c r="O119" s="180"/>
      <c r="P119" s="119">
        <f t="shared" si="29"/>
        <v>0</v>
      </c>
      <c r="Q119" s="207">
        <f>P119+P120</f>
        <v>0</v>
      </c>
      <c r="R119" s="447"/>
      <c r="S119" s="262"/>
      <c r="T119" s="231"/>
      <c r="U119" s="209">
        <f>Q119-R119-S119-T119</f>
        <v>0</v>
      </c>
      <c r="V119" s="112" t="e">
        <f t="shared" si="30"/>
        <v>#DIV/0!</v>
      </c>
      <c r="W119" s="219" t="e">
        <f t="shared" si="34"/>
        <v>#DIV/0!</v>
      </c>
      <c r="X119" s="219" t="e">
        <f t="shared" si="35"/>
        <v>#DIV/0!</v>
      </c>
      <c r="Y119" s="226" t="e">
        <f t="shared" si="36"/>
        <v>#DIV/0!</v>
      </c>
      <c r="Z119" s="380">
        <v>0.15</v>
      </c>
      <c r="AA119" s="462"/>
      <c r="AB119" s="267" t="e">
        <f>R119/(12*(D119-E119+D120-E120))*1000+((Z119)*0.9756*(F119+0.85*(G119+L119+M119))+(Z120)*0.9403*(F120+0.85*(G120+L120+M120)))/(12*(D119+D120))*1000</f>
        <v>#DIV/0!</v>
      </c>
      <c r="AC119" s="237" t="e">
        <f>AB119-AD119</f>
        <v>#DIV/0!</v>
      </c>
      <c r="AD119" s="268" t="e">
        <f>(H119+H120+I119+I120)/(12*(D119+D120))*1000</f>
        <v>#DIV/0!</v>
      </c>
      <c r="AE119" s="104" t="e">
        <f>(AA119+AA120)*AB119*0.012</f>
        <v>#DIV/0!</v>
      </c>
      <c r="AF119" s="489"/>
      <c r="AG119" s="479"/>
      <c r="AH119" s="239" t="e">
        <f>AF119+AF120+AG119-AE119</f>
        <v>#DIV/0!</v>
      </c>
      <c r="AI119" s="5" t="e">
        <f>AH119/(12*(AA119+AA120))*1000</f>
        <v>#DIV/0!</v>
      </c>
      <c r="AJ119" s="6" t="e">
        <f>AI119/AD119</f>
        <v>#DIV/0!</v>
      </c>
      <c r="AK119" s="524">
        <f t="shared" si="23"/>
        <v>0</v>
      </c>
      <c r="AL119" s="10" t="e">
        <f>AF119+AF120+AG119-(AK119+AK120)*AB119*0.012</f>
        <v>#DIV/0!</v>
      </c>
      <c r="AM119" s="5" t="e">
        <f>AL119/(12*(AK119+AK120))*1000</f>
        <v>#DIV/0!</v>
      </c>
      <c r="AN119" s="283" t="e">
        <f>AM119/AD119</f>
        <v>#DIV/0!</v>
      </c>
      <c r="AO119" s="287"/>
      <c r="AP119" s="286" t="e">
        <f>(AO119+AO120)/(12*(AK119+AK120))*1000</f>
        <v>#DIV/0!</v>
      </c>
      <c r="AQ119" s="5" t="e">
        <f>AD119+AM119+AP119</f>
        <v>#DIV/0!</v>
      </c>
      <c r="AR119" s="7" t="e">
        <f>(AM119+AP119)/AD119</f>
        <v>#DIV/0!</v>
      </c>
      <c r="AS119" s="279" t="e">
        <f>AQ119/AD119</f>
        <v>#DIV/0!</v>
      </c>
      <c r="AT119" s="299">
        <f t="shared" si="21"/>
        <v>0</v>
      </c>
      <c r="AU119" s="55">
        <f t="shared" si="31"/>
        <v>0</v>
      </c>
      <c r="AV119" s="54">
        <v>570.09515341060069</v>
      </c>
      <c r="AW119" s="56" t="e">
        <f t="shared" si="33"/>
        <v>#DIV/0!</v>
      </c>
      <c r="AX119" s="179"/>
      <c r="AY119" s="200"/>
      <c r="AZ119" s="15" t="e">
        <f>(AT119+AT120-AX119-AX120)/((AY119+AY120)*12)</f>
        <v>#DIV/0!</v>
      </c>
      <c r="BA119" s="494" t="e">
        <f>IF(AZ119&lt;0,"!!!","")</f>
        <v>#DIV/0!</v>
      </c>
      <c r="BB119" s="498"/>
      <c r="BC119" s="499" t="str">
        <f t="shared" si="32"/>
        <v/>
      </c>
      <c r="BD119" s="393"/>
      <c r="BE119" s="75"/>
      <c r="BF119" s="428"/>
      <c r="BG119" s="106">
        <f>IF(AF119+AF120-AX119-AX120&lt;0,AF119+AF120-AX119-AX120,0)</f>
        <v>0</v>
      </c>
      <c r="BH119" s="41">
        <f>IF(AF119+AF120+AG119-AX119-AX120+BE119+BF119&lt;0,AF119+AF120+AG119-AX119-AX120+BE119+BF119,0)</f>
        <v>0</v>
      </c>
    </row>
    <row r="120" spans="1:60" s="23" customFormat="1" ht="18" customHeight="1" thickBot="1" x14ac:dyDescent="0.25">
      <c r="A120" s="535"/>
      <c r="B120" s="541"/>
      <c r="C120" s="91" t="s">
        <v>34</v>
      </c>
      <c r="D120" s="181"/>
      <c r="E120" s="357"/>
      <c r="F120" s="182"/>
      <c r="G120" s="182"/>
      <c r="H120" s="182"/>
      <c r="I120" s="182"/>
      <c r="J120" s="182"/>
      <c r="K120" s="182"/>
      <c r="L120" s="182"/>
      <c r="M120" s="182"/>
      <c r="N120" s="182"/>
      <c r="O120" s="182"/>
      <c r="P120" s="120">
        <f t="shared" si="29"/>
        <v>0</v>
      </c>
      <c r="Q120" s="296" t="s">
        <v>72</v>
      </c>
      <c r="R120" s="390" t="s">
        <v>72</v>
      </c>
      <c r="S120" s="233" t="s">
        <v>72</v>
      </c>
      <c r="T120" s="234" t="s">
        <v>72</v>
      </c>
      <c r="U120" s="234" t="s">
        <v>72</v>
      </c>
      <c r="V120" s="113" t="e">
        <f t="shared" si="30"/>
        <v>#DIV/0!</v>
      </c>
      <c r="W120" s="220" t="e">
        <f t="shared" si="34"/>
        <v>#DIV/0!</v>
      </c>
      <c r="X120" s="220" t="e">
        <f t="shared" si="35"/>
        <v>#DIV/0!</v>
      </c>
      <c r="Y120" s="227" t="e">
        <f t="shared" si="36"/>
        <v>#DIV/0!</v>
      </c>
      <c r="Z120" s="381">
        <v>0.2</v>
      </c>
      <c r="AA120" s="463"/>
      <c r="AB120" s="269" t="s">
        <v>72</v>
      </c>
      <c r="AC120" s="238" t="s">
        <v>72</v>
      </c>
      <c r="AD120" s="234" t="s">
        <v>72</v>
      </c>
      <c r="AE120" s="271" t="s">
        <v>72</v>
      </c>
      <c r="AF120" s="490"/>
      <c r="AG120" s="480"/>
      <c r="AH120" s="272" t="s">
        <v>72</v>
      </c>
      <c r="AI120" s="273" t="s">
        <v>72</v>
      </c>
      <c r="AJ120" s="274" t="s">
        <v>72</v>
      </c>
      <c r="AK120" s="275">
        <f t="shared" si="23"/>
        <v>0</v>
      </c>
      <c r="AL120" s="272" t="s">
        <v>72</v>
      </c>
      <c r="AM120" s="273" t="s">
        <v>72</v>
      </c>
      <c r="AN120" s="284" t="s">
        <v>72</v>
      </c>
      <c r="AO120" s="340"/>
      <c r="AP120" s="272" t="s">
        <v>72</v>
      </c>
      <c r="AQ120" s="272" t="s">
        <v>72</v>
      </c>
      <c r="AR120" s="273" t="s">
        <v>72</v>
      </c>
      <c r="AS120" s="280" t="s">
        <v>72</v>
      </c>
      <c r="AT120" s="300">
        <f t="shared" si="21"/>
        <v>0</v>
      </c>
      <c r="AU120" s="73">
        <f t="shared" si="31"/>
        <v>0</v>
      </c>
      <c r="AV120" s="76">
        <v>898.01302498670896</v>
      </c>
      <c r="AW120" s="78" t="e">
        <f t="shared" si="33"/>
        <v>#DIV/0!</v>
      </c>
      <c r="AX120" s="181"/>
      <c r="AY120" s="201"/>
      <c r="AZ120" s="88"/>
      <c r="BA120" s="495" t="e">
        <f>BA119</f>
        <v>#DIV/0!</v>
      </c>
      <c r="BB120" s="500"/>
      <c r="BC120" s="501" t="str">
        <f t="shared" si="32"/>
        <v/>
      </c>
      <c r="BD120" s="393"/>
      <c r="BE120" s="70"/>
      <c r="BF120" s="426"/>
      <c r="BG120" s="107"/>
      <c r="BH120" s="90"/>
    </row>
    <row r="121" spans="1:60" s="23" customFormat="1" x14ac:dyDescent="0.2">
      <c r="A121" s="534"/>
      <c r="B121" s="540"/>
      <c r="C121" s="99" t="s">
        <v>33</v>
      </c>
      <c r="D121" s="179"/>
      <c r="E121" s="356"/>
      <c r="F121" s="180"/>
      <c r="G121" s="180"/>
      <c r="H121" s="180"/>
      <c r="I121" s="180"/>
      <c r="J121" s="180"/>
      <c r="K121" s="180"/>
      <c r="L121" s="180"/>
      <c r="M121" s="180"/>
      <c r="N121" s="180"/>
      <c r="O121" s="180"/>
      <c r="P121" s="119">
        <f t="shared" si="29"/>
        <v>0</v>
      </c>
      <c r="Q121" s="207">
        <f>P121+P122</f>
        <v>0</v>
      </c>
      <c r="R121" s="447"/>
      <c r="S121" s="262"/>
      <c r="T121" s="231"/>
      <c r="U121" s="209">
        <f>Q121-R121-S121-T121</f>
        <v>0</v>
      </c>
      <c r="V121" s="112" t="e">
        <f t="shared" si="30"/>
        <v>#DIV/0!</v>
      </c>
      <c r="W121" s="219" t="e">
        <f t="shared" si="34"/>
        <v>#DIV/0!</v>
      </c>
      <c r="X121" s="219" t="e">
        <f t="shared" si="35"/>
        <v>#DIV/0!</v>
      </c>
      <c r="Y121" s="226" t="e">
        <f t="shared" si="36"/>
        <v>#DIV/0!</v>
      </c>
      <c r="Z121" s="380">
        <v>0.15</v>
      </c>
      <c r="AA121" s="462"/>
      <c r="AB121" s="267" t="e">
        <f>R121/(12*(D121-E121+D122-E122))*1000+((Z121)*0.9756*(F121+0.85*(G121+L121+M121))+(Z122)*0.9403*(F122+0.85*(G122+L122+M122)))/(12*(D121+D122))*1000</f>
        <v>#DIV/0!</v>
      </c>
      <c r="AC121" s="237" t="e">
        <f>AB121-AD121</f>
        <v>#DIV/0!</v>
      </c>
      <c r="AD121" s="268" t="e">
        <f>(H121+H122+I121+I122)/(12*(D121+D122))*1000</f>
        <v>#DIV/0!</v>
      </c>
      <c r="AE121" s="104" t="e">
        <f>(AA121+AA122)*AB121*0.012</f>
        <v>#DIV/0!</v>
      </c>
      <c r="AF121" s="489"/>
      <c r="AG121" s="479"/>
      <c r="AH121" s="239" t="e">
        <f>AF121+AF122+AG121-AE121</f>
        <v>#DIV/0!</v>
      </c>
      <c r="AI121" s="5" t="e">
        <f>AH121/(12*(AA121+AA122))*1000</f>
        <v>#DIV/0!</v>
      </c>
      <c r="AJ121" s="6" t="e">
        <f>AI121/AD121</f>
        <v>#DIV/0!</v>
      </c>
      <c r="AK121" s="524">
        <f t="shared" si="23"/>
        <v>0</v>
      </c>
      <c r="AL121" s="10" t="e">
        <f>AF121+AF122+AG121-(AK121+AK122)*AB121*0.012</f>
        <v>#DIV/0!</v>
      </c>
      <c r="AM121" s="5" t="e">
        <f>AL121/(12*(AK121+AK122))*1000</f>
        <v>#DIV/0!</v>
      </c>
      <c r="AN121" s="283" t="e">
        <f>AM121/AD121</f>
        <v>#DIV/0!</v>
      </c>
      <c r="AO121" s="287"/>
      <c r="AP121" s="286" t="e">
        <f>(AO121+AO122)/(12*(AK121+AK122))*1000</f>
        <v>#DIV/0!</v>
      </c>
      <c r="AQ121" s="5" t="e">
        <f>AD121+AM121+AP121</f>
        <v>#DIV/0!</v>
      </c>
      <c r="AR121" s="7" t="e">
        <f>(AM121+AP121)/AD121</f>
        <v>#DIV/0!</v>
      </c>
      <c r="AS121" s="279" t="e">
        <f>AQ121/AD121</f>
        <v>#DIV/0!</v>
      </c>
      <c r="AT121" s="299">
        <f t="shared" si="21"/>
        <v>0</v>
      </c>
      <c r="AU121" s="55">
        <f t="shared" si="31"/>
        <v>0</v>
      </c>
      <c r="AV121" s="54">
        <v>679.54616295742153</v>
      </c>
      <c r="AW121" s="56" t="e">
        <f t="shared" si="33"/>
        <v>#DIV/0!</v>
      </c>
      <c r="AX121" s="179"/>
      <c r="AY121" s="200"/>
      <c r="AZ121" s="15" t="e">
        <f>(AT121+AT122-AX121-AX122)/((AY121+AY122)*12)</f>
        <v>#DIV/0!</v>
      </c>
      <c r="BA121" s="338" t="e">
        <f>IF(AZ121&lt;0,"!!!","")</f>
        <v>#DIV/0!</v>
      </c>
      <c r="BB121" s="420"/>
      <c r="BC121" s="408" t="str">
        <f t="shared" si="32"/>
        <v/>
      </c>
      <c r="BD121" s="393"/>
      <c r="BE121" s="60"/>
      <c r="BF121" s="427"/>
      <c r="BG121" s="106">
        <f>IF(AF121+AF122-AX121-AX122&lt;0,AF121+AF122-AX121-AX122,0)</f>
        <v>0</v>
      </c>
      <c r="BH121" s="41">
        <f>IF(AF121+AF122+AG121-AX121-AX122+BE121+BF121&lt;0,AF121+AF122+AG121-AX121-AX122+BE121+BF121,0)</f>
        <v>0</v>
      </c>
    </row>
    <row r="122" spans="1:60" s="23" customFormat="1" ht="19.149999999999999" customHeight="1" thickBot="1" x14ac:dyDescent="0.25">
      <c r="A122" s="535"/>
      <c r="B122" s="541"/>
      <c r="C122" s="91" t="s">
        <v>34</v>
      </c>
      <c r="D122" s="181"/>
      <c r="E122" s="357"/>
      <c r="F122" s="182"/>
      <c r="G122" s="182"/>
      <c r="H122" s="182"/>
      <c r="I122" s="182"/>
      <c r="J122" s="182"/>
      <c r="K122" s="182"/>
      <c r="L122" s="182"/>
      <c r="M122" s="182"/>
      <c r="N122" s="182"/>
      <c r="O122" s="182"/>
      <c r="P122" s="120">
        <f t="shared" si="29"/>
        <v>0</v>
      </c>
      <c r="Q122" s="296" t="s">
        <v>72</v>
      </c>
      <c r="R122" s="390" t="s">
        <v>72</v>
      </c>
      <c r="S122" s="233" t="s">
        <v>72</v>
      </c>
      <c r="T122" s="234" t="s">
        <v>72</v>
      </c>
      <c r="U122" s="234" t="s">
        <v>72</v>
      </c>
      <c r="V122" s="113" t="e">
        <f t="shared" si="30"/>
        <v>#DIV/0!</v>
      </c>
      <c r="W122" s="220" t="e">
        <f t="shared" si="34"/>
        <v>#DIV/0!</v>
      </c>
      <c r="X122" s="220" t="e">
        <f t="shared" si="35"/>
        <v>#DIV/0!</v>
      </c>
      <c r="Y122" s="227" t="e">
        <f t="shared" si="36"/>
        <v>#DIV/0!</v>
      </c>
      <c r="Z122" s="381">
        <v>0.2</v>
      </c>
      <c r="AA122" s="464"/>
      <c r="AB122" s="269" t="s">
        <v>72</v>
      </c>
      <c r="AC122" s="238" t="s">
        <v>72</v>
      </c>
      <c r="AD122" s="234" t="s">
        <v>72</v>
      </c>
      <c r="AE122" s="271" t="s">
        <v>72</v>
      </c>
      <c r="AF122" s="490"/>
      <c r="AG122" s="480"/>
      <c r="AH122" s="272" t="s">
        <v>72</v>
      </c>
      <c r="AI122" s="273" t="s">
        <v>72</v>
      </c>
      <c r="AJ122" s="274" t="s">
        <v>72</v>
      </c>
      <c r="AK122" s="275">
        <f t="shared" si="23"/>
        <v>0</v>
      </c>
      <c r="AL122" s="272" t="s">
        <v>72</v>
      </c>
      <c r="AM122" s="273" t="s">
        <v>72</v>
      </c>
      <c r="AN122" s="284" t="s">
        <v>72</v>
      </c>
      <c r="AO122" s="340"/>
      <c r="AP122" s="272" t="s">
        <v>72</v>
      </c>
      <c r="AQ122" s="272" t="s">
        <v>72</v>
      </c>
      <c r="AR122" s="273" t="s">
        <v>72</v>
      </c>
      <c r="AS122" s="280" t="s">
        <v>72</v>
      </c>
      <c r="AT122" s="300">
        <f t="shared" si="21"/>
        <v>0</v>
      </c>
      <c r="AU122" s="77">
        <f t="shared" si="31"/>
        <v>0</v>
      </c>
      <c r="AV122" s="76">
        <v>451.47719728308061</v>
      </c>
      <c r="AW122" s="78" t="e">
        <f t="shared" si="33"/>
        <v>#DIV/0!</v>
      </c>
      <c r="AX122" s="181"/>
      <c r="AY122" s="201"/>
      <c r="AZ122" s="88"/>
      <c r="BA122" s="339" t="e">
        <f>BA121</f>
        <v>#DIV/0!</v>
      </c>
      <c r="BB122" s="419"/>
      <c r="BC122" s="407" t="str">
        <f t="shared" si="32"/>
        <v/>
      </c>
      <c r="BD122" s="393"/>
      <c r="BE122" s="70"/>
      <c r="BF122" s="426"/>
      <c r="BG122" s="107"/>
      <c r="BH122" s="90"/>
    </row>
    <row r="123" spans="1:60" s="23" customFormat="1" x14ac:dyDescent="0.2">
      <c r="A123" s="534"/>
      <c r="B123" s="540"/>
      <c r="C123" s="99" t="s">
        <v>33</v>
      </c>
      <c r="D123" s="179"/>
      <c r="E123" s="356"/>
      <c r="F123" s="180"/>
      <c r="G123" s="180"/>
      <c r="H123" s="180"/>
      <c r="I123" s="180"/>
      <c r="J123" s="180"/>
      <c r="K123" s="180"/>
      <c r="L123" s="180"/>
      <c r="M123" s="180"/>
      <c r="N123" s="180"/>
      <c r="O123" s="180"/>
      <c r="P123" s="119">
        <f t="shared" si="29"/>
        <v>0</v>
      </c>
      <c r="Q123" s="207">
        <f>P123+P124</f>
        <v>0</v>
      </c>
      <c r="R123" s="447"/>
      <c r="S123" s="262"/>
      <c r="T123" s="231"/>
      <c r="U123" s="209">
        <f>Q123-R123-S123-T123</f>
        <v>0</v>
      </c>
      <c r="V123" s="112" t="e">
        <f t="shared" si="30"/>
        <v>#DIV/0!</v>
      </c>
      <c r="W123" s="219" t="e">
        <f t="shared" si="34"/>
        <v>#DIV/0!</v>
      </c>
      <c r="X123" s="219" t="e">
        <f t="shared" si="35"/>
        <v>#DIV/0!</v>
      </c>
      <c r="Y123" s="226" t="e">
        <f t="shared" si="36"/>
        <v>#DIV/0!</v>
      </c>
      <c r="Z123" s="380">
        <v>0.15</v>
      </c>
      <c r="AA123" s="462"/>
      <c r="AB123" s="267" t="e">
        <f>R123/(12*(D123-E123+D124-E124))*1000+((Z123)*0.9756*(F123+0.85*(G123+L123+M123))+(Z124)*0.9403*(F124+0.85*(G124+L124+M124)))/(12*(D123+D124))*1000</f>
        <v>#DIV/0!</v>
      </c>
      <c r="AC123" s="237" t="e">
        <f>AB123-AD123</f>
        <v>#DIV/0!</v>
      </c>
      <c r="AD123" s="268" t="e">
        <f>(H123+H124+I123+I124)/(12*(D123+D124))*1000</f>
        <v>#DIV/0!</v>
      </c>
      <c r="AE123" s="104" t="e">
        <f>(AA123+AA124)*AB123*0.012</f>
        <v>#DIV/0!</v>
      </c>
      <c r="AF123" s="489"/>
      <c r="AG123" s="479"/>
      <c r="AH123" s="239" t="e">
        <f>AF123+AF124+AG123-AE123</f>
        <v>#DIV/0!</v>
      </c>
      <c r="AI123" s="5" t="e">
        <f>AH123/(12*(AA123+AA124))*1000</f>
        <v>#DIV/0!</v>
      </c>
      <c r="AJ123" s="6" t="e">
        <f>AI123/AD123</f>
        <v>#DIV/0!</v>
      </c>
      <c r="AK123" s="524">
        <f t="shared" si="23"/>
        <v>0</v>
      </c>
      <c r="AL123" s="10" t="e">
        <f>AF123+AF124+AG123-(AK123+AK124)*AB123*0.012</f>
        <v>#DIV/0!</v>
      </c>
      <c r="AM123" s="5" t="e">
        <f>AL123/(12*(AK123+AK124))*1000</f>
        <v>#DIV/0!</v>
      </c>
      <c r="AN123" s="283" t="e">
        <f>AM123/AD123</f>
        <v>#DIV/0!</v>
      </c>
      <c r="AO123" s="287"/>
      <c r="AP123" s="286" t="e">
        <f>(AO123+AO124)/(12*(AK123+AK124))*1000</f>
        <v>#DIV/0!</v>
      </c>
      <c r="AQ123" s="5" t="e">
        <f>AD123+AM123+AP123</f>
        <v>#DIV/0!</v>
      </c>
      <c r="AR123" s="7" t="e">
        <f>(AM123+AP123)/AD123</f>
        <v>#DIV/0!</v>
      </c>
      <c r="AS123" s="279" t="e">
        <f>AQ123/AD123</f>
        <v>#DIV/0!</v>
      </c>
      <c r="AT123" s="299">
        <f t="shared" si="21"/>
        <v>0</v>
      </c>
      <c r="AU123" s="55">
        <f t="shared" si="31"/>
        <v>0</v>
      </c>
      <c r="AV123" s="54">
        <v>4272.1195733814029</v>
      </c>
      <c r="AW123" s="56" t="e">
        <f t="shared" si="33"/>
        <v>#DIV/0!</v>
      </c>
      <c r="AX123" s="179"/>
      <c r="AY123" s="200"/>
      <c r="AZ123" s="15" t="e">
        <f>(AT123+AT124-AX123-AX124)/((AY123+AY124)*12)</f>
        <v>#DIV/0!</v>
      </c>
      <c r="BA123" t="e">
        <f>IF(AZ123&lt;0,"!!!","")</f>
        <v>#DIV/0!</v>
      </c>
      <c r="BB123" s="422"/>
      <c r="BC123" s="410" t="str">
        <f t="shared" si="32"/>
        <v/>
      </c>
      <c r="BD123" s="393"/>
      <c r="BE123" s="75"/>
      <c r="BF123" s="428"/>
      <c r="BG123" s="106">
        <f>IF(AF123+AF124-AX123-AX124&lt;0,AF123+AF124-AX123-AX124,0)</f>
        <v>0</v>
      </c>
      <c r="BH123" s="41">
        <f>IF(AF123+AF124+AG123-AX123-AX124+BE123+BF123&lt;0,AF123+AF124+AG123-AX123-AX124+BE123+BF123,0)</f>
        <v>0</v>
      </c>
    </row>
    <row r="124" spans="1:60" s="23" customFormat="1" ht="13.5" thickBot="1" x14ac:dyDescent="0.25">
      <c r="A124" s="535"/>
      <c r="B124" s="541"/>
      <c r="C124" s="91" t="s">
        <v>34</v>
      </c>
      <c r="D124" s="181"/>
      <c r="E124" s="357"/>
      <c r="F124" s="182"/>
      <c r="G124" s="182"/>
      <c r="H124" s="182"/>
      <c r="I124" s="182"/>
      <c r="J124" s="182"/>
      <c r="K124" s="182"/>
      <c r="L124" s="182"/>
      <c r="M124" s="182"/>
      <c r="N124" s="182"/>
      <c r="O124" s="182"/>
      <c r="P124" s="120">
        <f t="shared" si="29"/>
        <v>0</v>
      </c>
      <c r="Q124" s="296" t="s">
        <v>72</v>
      </c>
      <c r="R124" s="390" t="s">
        <v>72</v>
      </c>
      <c r="S124" s="233" t="s">
        <v>72</v>
      </c>
      <c r="T124" s="234" t="s">
        <v>72</v>
      </c>
      <c r="U124" s="234" t="s">
        <v>72</v>
      </c>
      <c r="V124" s="113" t="e">
        <f t="shared" si="30"/>
        <v>#DIV/0!</v>
      </c>
      <c r="W124" s="220" t="e">
        <f t="shared" si="34"/>
        <v>#DIV/0!</v>
      </c>
      <c r="X124" s="220" t="e">
        <f t="shared" si="35"/>
        <v>#DIV/0!</v>
      </c>
      <c r="Y124" s="227" t="e">
        <f t="shared" si="36"/>
        <v>#DIV/0!</v>
      </c>
      <c r="Z124" s="381">
        <v>0.2</v>
      </c>
      <c r="AA124" s="463"/>
      <c r="AB124" s="269" t="s">
        <v>72</v>
      </c>
      <c r="AC124" s="238" t="s">
        <v>72</v>
      </c>
      <c r="AD124" s="234" t="s">
        <v>72</v>
      </c>
      <c r="AE124" s="271" t="s">
        <v>72</v>
      </c>
      <c r="AF124" s="490"/>
      <c r="AG124" s="480"/>
      <c r="AH124" s="272" t="s">
        <v>72</v>
      </c>
      <c r="AI124" s="273" t="s">
        <v>72</v>
      </c>
      <c r="AJ124" s="274" t="s">
        <v>72</v>
      </c>
      <c r="AK124" s="275">
        <f t="shared" si="23"/>
        <v>0</v>
      </c>
      <c r="AL124" s="272" t="s">
        <v>72</v>
      </c>
      <c r="AM124" s="273" t="s">
        <v>72</v>
      </c>
      <c r="AN124" s="284" t="s">
        <v>72</v>
      </c>
      <c r="AO124" s="340"/>
      <c r="AP124" s="272" t="s">
        <v>72</v>
      </c>
      <c r="AQ124" s="272" t="s">
        <v>72</v>
      </c>
      <c r="AR124" s="273" t="s">
        <v>72</v>
      </c>
      <c r="AS124" s="280" t="s">
        <v>72</v>
      </c>
      <c r="AT124" s="300">
        <f t="shared" si="21"/>
        <v>0</v>
      </c>
      <c r="AU124" s="77">
        <f t="shared" si="31"/>
        <v>0</v>
      </c>
      <c r="AV124" s="76">
        <v>4423.3914728682175</v>
      </c>
      <c r="AW124" s="78" t="e">
        <f t="shared" si="33"/>
        <v>#DIV/0!</v>
      </c>
      <c r="AX124" s="181"/>
      <c r="AY124" s="201"/>
      <c r="AZ124" s="88"/>
      <c r="BA124" s="69" t="e">
        <f>BA123</f>
        <v>#DIV/0!</v>
      </c>
      <c r="BB124" s="419"/>
      <c r="BC124" s="407" t="str">
        <f t="shared" si="32"/>
        <v/>
      </c>
      <c r="BD124" s="393"/>
      <c r="BE124" s="70"/>
      <c r="BF124" s="426"/>
      <c r="BG124" s="107"/>
      <c r="BH124" s="90"/>
    </row>
    <row r="125" spans="1:60" s="23" customFormat="1" x14ac:dyDescent="0.2">
      <c r="A125" s="532"/>
      <c r="B125" s="544"/>
      <c r="C125" s="65" t="s">
        <v>33</v>
      </c>
      <c r="D125" s="175"/>
      <c r="E125" s="354"/>
      <c r="F125" s="176"/>
      <c r="G125" s="176"/>
      <c r="H125" s="176"/>
      <c r="I125" s="176"/>
      <c r="J125" s="176"/>
      <c r="K125" s="176"/>
      <c r="L125" s="176"/>
      <c r="M125" s="176"/>
      <c r="N125" s="176"/>
      <c r="O125" s="176"/>
      <c r="P125" s="121">
        <f t="shared" si="29"/>
        <v>0</v>
      </c>
      <c r="Q125" s="297">
        <f>P125+P126</f>
        <v>0</v>
      </c>
      <c r="R125" s="446"/>
      <c r="S125" s="262"/>
      <c r="T125" s="231"/>
      <c r="U125" s="209">
        <f>Q125-R125-S125-T125</f>
        <v>0</v>
      </c>
      <c r="V125" s="114" t="e">
        <f t="shared" si="30"/>
        <v>#DIV/0!</v>
      </c>
      <c r="W125" s="217" t="e">
        <f t="shared" si="34"/>
        <v>#DIV/0!</v>
      </c>
      <c r="X125" s="217" t="e">
        <f t="shared" si="35"/>
        <v>#DIV/0!</v>
      </c>
      <c r="Y125" s="225" t="e">
        <f t="shared" si="36"/>
        <v>#DIV/0!</v>
      </c>
      <c r="Z125" s="378">
        <v>0.15</v>
      </c>
      <c r="AA125" s="460"/>
      <c r="AB125" s="267" t="e">
        <f>R125/(12*(D125-E125+D126-E126))*1000+((Z125)*0.9756*(F125+0.85*(G125+L125+M125))+(Z126)*0.9403*(F126+0.85*(G126+L126+M126)))/(12*(D125+D126))*1000</f>
        <v>#DIV/0!</v>
      </c>
      <c r="AC125" s="237" t="e">
        <f>AB125-AD125</f>
        <v>#DIV/0!</v>
      </c>
      <c r="AD125" s="268" t="e">
        <f>(H125+H126+I125+I126)/(12*(D125+D126))*1000</f>
        <v>#DIV/0!</v>
      </c>
      <c r="AE125" s="104" t="e">
        <f>(AA125+AA126)*AB125*0.012</f>
        <v>#DIV/0!</v>
      </c>
      <c r="AF125" s="489"/>
      <c r="AG125" s="479"/>
      <c r="AH125" s="239" t="e">
        <f>AF125+AF126+AG125-AE125</f>
        <v>#DIV/0!</v>
      </c>
      <c r="AI125" s="5" t="e">
        <f>AH125/(12*(AA125+AA126))*1000</f>
        <v>#DIV/0!</v>
      </c>
      <c r="AJ125" s="6" t="e">
        <f>AI125/AD125</f>
        <v>#DIV/0!</v>
      </c>
      <c r="AK125" s="524">
        <f t="shared" si="23"/>
        <v>0</v>
      </c>
      <c r="AL125" s="10" t="e">
        <f>AF125+AF126+AG125-(AK125+AK126)*AB125*0.012</f>
        <v>#DIV/0!</v>
      </c>
      <c r="AM125" s="5" t="e">
        <f>AL125/(12*(AK125+AK126))*1000</f>
        <v>#DIV/0!</v>
      </c>
      <c r="AN125" s="283" t="e">
        <f>AM125/AD125</f>
        <v>#DIV/0!</v>
      </c>
      <c r="AO125" s="287"/>
      <c r="AP125" s="286" t="e">
        <f>(AO125+AO126)/(12*(AK125+AK126))*1000</f>
        <v>#DIV/0!</v>
      </c>
      <c r="AQ125" s="5" t="e">
        <f>AD125+AM125+AP125</f>
        <v>#DIV/0!</v>
      </c>
      <c r="AR125" s="7" t="e">
        <f>(AM125+AP125)/AD125</f>
        <v>#DIV/0!</v>
      </c>
      <c r="AS125" s="279" t="e">
        <f>AQ125/AD125</f>
        <v>#DIV/0!</v>
      </c>
      <c r="AT125" s="299">
        <f t="shared" si="21"/>
        <v>0</v>
      </c>
      <c r="AU125" s="52">
        <f t="shared" si="31"/>
        <v>0</v>
      </c>
      <c r="AV125" s="51">
        <v>1667.969696969697</v>
      </c>
      <c r="AW125" s="53" t="e">
        <f t="shared" si="33"/>
        <v>#DIV/0!</v>
      </c>
      <c r="AX125" s="175"/>
      <c r="AY125" s="520"/>
      <c r="AZ125" s="15" t="e">
        <f>(AT125+AT126-AX125-AX126)/((AY125+AY126)*12)</f>
        <v>#DIV/0!</v>
      </c>
      <c r="BA125" s="338" t="e">
        <f>IF(AZ125&lt;0,"!!!","")</f>
        <v>#DIV/0!</v>
      </c>
      <c r="BB125" s="503"/>
      <c r="BC125" s="504" t="str">
        <f t="shared" si="32"/>
        <v/>
      </c>
      <c r="BD125" s="393"/>
      <c r="BE125" s="60"/>
      <c r="BF125" s="427"/>
      <c r="BG125" s="106">
        <f>IF(AF125+AF126-AX125-AX126&lt;0,AF125+AF126-AX125-AX126,0)</f>
        <v>0</v>
      </c>
      <c r="BH125" s="41">
        <f>IF(AF125+AF126+AG125-AX125-AX126+BE125+BF125&lt;0,AF125+AF126+AG125-AX125-AX126+BE125+BF125,0)</f>
        <v>0</v>
      </c>
    </row>
    <row r="126" spans="1:60" s="23" customFormat="1" ht="13.5" thickBot="1" x14ac:dyDescent="0.25">
      <c r="A126" s="533"/>
      <c r="B126" s="544"/>
      <c r="C126" s="71" t="s">
        <v>34</v>
      </c>
      <c r="D126" s="177"/>
      <c r="E126" s="355"/>
      <c r="F126" s="178"/>
      <c r="G126" s="178"/>
      <c r="H126" s="178"/>
      <c r="I126" s="178"/>
      <c r="J126" s="178"/>
      <c r="K126" s="178"/>
      <c r="L126" s="178"/>
      <c r="M126" s="178"/>
      <c r="N126" s="178"/>
      <c r="O126" s="178"/>
      <c r="P126" s="155">
        <f t="shared" si="29"/>
        <v>0</v>
      </c>
      <c r="Q126" s="296" t="s">
        <v>72</v>
      </c>
      <c r="R126" s="390" t="s">
        <v>72</v>
      </c>
      <c r="S126" s="233" t="s">
        <v>72</v>
      </c>
      <c r="T126" s="234" t="s">
        <v>72</v>
      </c>
      <c r="U126" s="234" t="s">
        <v>72</v>
      </c>
      <c r="V126" s="111" t="e">
        <f t="shared" si="30"/>
        <v>#DIV/0!</v>
      </c>
      <c r="W126" s="218" t="e">
        <f t="shared" si="34"/>
        <v>#DIV/0!</v>
      </c>
      <c r="X126" s="218" t="e">
        <f t="shared" si="35"/>
        <v>#DIV/0!</v>
      </c>
      <c r="Y126" s="224" t="e">
        <f t="shared" si="36"/>
        <v>#DIV/0!</v>
      </c>
      <c r="Z126" s="379">
        <v>0.2</v>
      </c>
      <c r="AA126" s="461"/>
      <c r="AB126" s="269" t="s">
        <v>72</v>
      </c>
      <c r="AC126" s="238" t="s">
        <v>72</v>
      </c>
      <c r="AD126" s="234" t="s">
        <v>72</v>
      </c>
      <c r="AE126" s="271" t="s">
        <v>72</v>
      </c>
      <c r="AF126" s="490"/>
      <c r="AG126" s="480"/>
      <c r="AH126" s="272" t="s">
        <v>72</v>
      </c>
      <c r="AI126" s="273" t="s">
        <v>72</v>
      </c>
      <c r="AJ126" s="274" t="s">
        <v>72</v>
      </c>
      <c r="AK126" s="275">
        <f t="shared" si="23"/>
        <v>0</v>
      </c>
      <c r="AL126" s="272" t="s">
        <v>72</v>
      </c>
      <c r="AM126" s="273" t="s">
        <v>72</v>
      </c>
      <c r="AN126" s="284" t="s">
        <v>72</v>
      </c>
      <c r="AO126" s="340"/>
      <c r="AP126" s="272" t="s">
        <v>72</v>
      </c>
      <c r="AQ126" s="272" t="s">
        <v>72</v>
      </c>
      <c r="AR126" s="273" t="s">
        <v>72</v>
      </c>
      <c r="AS126" s="280" t="s">
        <v>72</v>
      </c>
      <c r="AT126" s="300">
        <f t="shared" si="21"/>
        <v>0</v>
      </c>
      <c r="AU126" s="73">
        <f t="shared" si="31"/>
        <v>0</v>
      </c>
      <c r="AV126" s="72">
        <v>1095.3159041394335</v>
      </c>
      <c r="AW126" s="74" t="e">
        <f t="shared" si="33"/>
        <v>#DIV/0!</v>
      </c>
      <c r="AX126" s="177"/>
      <c r="AY126" s="521"/>
      <c r="AZ126" s="88"/>
      <c r="BA126" s="339" t="e">
        <f>BA125</f>
        <v>#DIV/0!</v>
      </c>
      <c r="BB126" s="509"/>
      <c r="BC126" s="510" t="str">
        <f t="shared" si="32"/>
        <v/>
      </c>
      <c r="BD126" s="393"/>
      <c r="BE126" s="61"/>
      <c r="BF126" s="431"/>
      <c r="BG126" s="107"/>
      <c r="BH126" s="90"/>
    </row>
    <row r="127" spans="1:60" s="23" customFormat="1" x14ac:dyDescent="0.2">
      <c r="A127" s="534"/>
      <c r="B127" s="540"/>
      <c r="C127" s="99" t="s">
        <v>33</v>
      </c>
      <c r="D127" s="179"/>
      <c r="E127" s="356"/>
      <c r="F127" s="180"/>
      <c r="G127" s="180"/>
      <c r="H127" s="180"/>
      <c r="I127" s="180"/>
      <c r="J127" s="180"/>
      <c r="K127" s="180"/>
      <c r="L127" s="180"/>
      <c r="M127" s="180"/>
      <c r="N127" s="180"/>
      <c r="O127" s="180"/>
      <c r="P127" s="119">
        <f t="shared" si="29"/>
        <v>0</v>
      </c>
      <c r="Q127" s="207">
        <f>P127+P128</f>
        <v>0</v>
      </c>
      <c r="R127" s="447"/>
      <c r="S127" s="262"/>
      <c r="T127" s="231"/>
      <c r="U127" s="209">
        <f>Q127-R127-S127-T127</f>
        <v>0</v>
      </c>
      <c r="V127" s="112" t="e">
        <f t="shared" si="30"/>
        <v>#DIV/0!</v>
      </c>
      <c r="W127" s="219" t="e">
        <f t="shared" si="34"/>
        <v>#DIV/0!</v>
      </c>
      <c r="X127" s="219" t="e">
        <f t="shared" si="35"/>
        <v>#DIV/0!</v>
      </c>
      <c r="Y127" s="226" t="e">
        <f t="shared" si="36"/>
        <v>#DIV/0!</v>
      </c>
      <c r="Z127" s="380">
        <v>0.15</v>
      </c>
      <c r="AA127" s="462"/>
      <c r="AB127" s="267" t="e">
        <f>R127/(12*(D127-E127+D128-E128))*1000+((Z127)*0.9756*(F127+0.85*(G127+L127+M127))+(Z128)*0.9403*(F128+0.85*(G128+L128+M128)))/(12*(D127+D128))*1000</f>
        <v>#DIV/0!</v>
      </c>
      <c r="AC127" s="237" t="e">
        <f>AB127-AD127</f>
        <v>#DIV/0!</v>
      </c>
      <c r="AD127" s="268" t="e">
        <f>(H127+H128+I127+I128)/(12*(D127+D128))*1000</f>
        <v>#DIV/0!</v>
      </c>
      <c r="AE127" s="104" t="e">
        <f>(AA127+AA128)*AB127*0.012</f>
        <v>#DIV/0!</v>
      </c>
      <c r="AF127" s="489"/>
      <c r="AG127" s="479"/>
      <c r="AH127" s="239" t="e">
        <f>AF127+AF128+AG127-AE127</f>
        <v>#DIV/0!</v>
      </c>
      <c r="AI127" s="5" t="e">
        <f>AH127/(12*(AA127+AA128))*1000</f>
        <v>#DIV/0!</v>
      </c>
      <c r="AJ127" s="6" t="e">
        <f>AI127/AD127</f>
        <v>#DIV/0!</v>
      </c>
      <c r="AK127" s="524">
        <f t="shared" si="23"/>
        <v>0</v>
      </c>
      <c r="AL127" s="10" t="e">
        <f>AF127+AF128+AG127-(AK127+AK128)*AB127*0.012</f>
        <v>#DIV/0!</v>
      </c>
      <c r="AM127" s="5" t="e">
        <f>AL127/(12*(AK127+AK128))*1000</f>
        <v>#DIV/0!</v>
      </c>
      <c r="AN127" s="283" t="e">
        <f>AM127/AD127</f>
        <v>#DIV/0!</v>
      </c>
      <c r="AO127" s="287"/>
      <c r="AP127" s="286" t="e">
        <f>(AO127+AO128)/(12*(AK127+AK128))*1000</f>
        <v>#DIV/0!</v>
      </c>
      <c r="AQ127" s="5" t="e">
        <f>AD127+AM127+AP127</f>
        <v>#DIV/0!</v>
      </c>
      <c r="AR127" s="7" t="e">
        <f>(AM127+AP127)/AD127</f>
        <v>#DIV/0!</v>
      </c>
      <c r="AS127" s="279" t="e">
        <f>AQ127/AD127</f>
        <v>#DIV/0!</v>
      </c>
      <c r="AT127" s="299">
        <f t="shared" si="21"/>
        <v>0</v>
      </c>
      <c r="AU127" s="55">
        <f t="shared" si="31"/>
        <v>0</v>
      </c>
      <c r="AV127" s="54">
        <v>1353.1472724780699</v>
      </c>
      <c r="AW127" s="56" t="e">
        <f t="shared" si="33"/>
        <v>#DIV/0!</v>
      </c>
      <c r="AX127" s="179"/>
      <c r="AY127" s="200"/>
      <c r="AZ127" s="15" t="e">
        <f>(AT127+AT128-AX127-AX128)/((AY127+AY128)*12)</f>
        <v>#DIV/0!</v>
      </c>
      <c r="BA127" t="e">
        <f>IF(AZ127&lt;0,"!!!","")</f>
        <v>#DIV/0!</v>
      </c>
      <c r="BB127" s="422"/>
      <c r="BC127" s="410" t="str">
        <f t="shared" si="32"/>
        <v/>
      </c>
      <c r="BD127" s="393"/>
      <c r="BE127" s="75"/>
      <c r="BF127" s="428"/>
      <c r="BG127" s="106">
        <f>IF(AF127+AF128-AX127-AX128&lt;0,AF127+AF128-AX127-AX128,0)</f>
        <v>0</v>
      </c>
      <c r="BH127" s="41">
        <f>IF(AF127+AF128+AG127-AX127-AX128+BE127+BF127&lt;0,AF127+AF128+AG127-AX127-AX128+BE127+BF127,0)</f>
        <v>0</v>
      </c>
    </row>
    <row r="128" spans="1:60" s="23" customFormat="1" ht="13.5" thickBot="1" x14ac:dyDescent="0.25">
      <c r="A128" s="535"/>
      <c r="B128" s="541"/>
      <c r="C128" s="91" t="s">
        <v>34</v>
      </c>
      <c r="D128" s="181"/>
      <c r="E128" s="357"/>
      <c r="F128" s="182"/>
      <c r="G128" s="182"/>
      <c r="H128" s="182"/>
      <c r="I128" s="182"/>
      <c r="J128" s="182"/>
      <c r="K128" s="182"/>
      <c r="L128" s="182"/>
      <c r="M128" s="182"/>
      <c r="N128" s="182"/>
      <c r="O128" s="182"/>
      <c r="P128" s="120">
        <f t="shared" si="29"/>
        <v>0</v>
      </c>
      <c r="Q128" s="296" t="s">
        <v>72</v>
      </c>
      <c r="R128" s="390" t="s">
        <v>72</v>
      </c>
      <c r="S128" s="233" t="s">
        <v>72</v>
      </c>
      <c r="T128" s="234" t="s">
        <v>72</v>
      </c>
      <c r="U128" s="234" t="s">
        <v>72</v>
      </c>
      <c r="V128" s="113" t="e">
        <f t="shared" si="30"/>
        <v>#DIV/0!</v>
      </c>
      <c r="W128" s="220" t="e">
        <f t="shared" si="34"/>
        <v>#DIV/0!</v>
      </c>
      <c r="X128" s="220" t="e">
        <f t="shared" si="35"/>
        <v>#DIV/0!</v>
      </c>
      <c r="Y128" s="227" t="e">
        <f t="shared" si="36"/>
        <v>#DIV/0!</v>
      </c>
      <c r="Z128" s="381">
        <v>0.2</v>
      </c>
      <c r="AA128" s="463"/>
      <c r="AB128" s="269" t="s">
        <v>72</v>
      </c>
      <c r="AC128" s="238" t="s">
        <v>72</v>
      </c>
      <c r="AD128" s="234" t="s">
        <v>72</v>
      </c>
      <c r="AE128" s="271" t="s">
        <v>72</v>
      </c>
      <c r="AF128" s="490"/>
      <c r="AG128" s="480"/>
      <c r="AH128" s="272" t="s">
        <v>72</v>
      </c>
      <c r="AI128" s="273" t="s">
        <v>72</v>
      </c>
      <c r="AJ128" s="274" t="s">
        <v>72</v>
      </c>
      <c r="AK128" s="275">
        <f t="shared" si="23"/>
        <v>0</v>
      </c>
      <c r="AL128" s="272" t="s">
        <v>72</v>
      </c>
      <c r="AM128" s="273" t="s">
        <v>72</v>
      </c>
      <c r="AN128" s="284" t="s">
        <v>72</v>
      </c>
      <c r="AO128" s="340"/>
      <c r="AP128" s="272" t="s">
        <v>72</v>
      </c>
      <c r="AQ128" s="272" t="s">
        <v>72</v>
      </c>
      <c r="AR128" s="273" t="s">
        <v>72</v>
      </c>
      <c r="AS128" s="280" t="s">
        <v>72</v>
      </c>
      <c r="AT128" s="300">
        <f t="shared" si="21"/>
        <v>0</v>
      </c>
      <c r="AU128" s="77">
        <f t="shared" si="31"/>
        <v>0</v>
      </c>
      <c r="AV128" s="76">
        <v>623</v>
      </c>
      <c r="AW128" s="78" t="e">
        <f t="shared" si="33"/>
        <v>#DIV/0!</v>
      </c>
      <c r="AX128" s="181"/>
      <c r="AY128" s="201"/>
      <c r="AZ128" s="88"/>
      <c r="BA128" s="69" t="e">
        <f>BA127</f>
        <v>#DIV/0!</v>
      </c>
      <c r="BB128" s="419"/>
      <c r="BC128" s="407" t="str">
        <f t="shared" si="32"/>
        <v/>
      </c>
      <c r="BD128" s="393"/>
      <c r="BE128" s="70"/>
      <c r="BF128" s="426"/>
      <c r="BG128" s="107"/>
      <c r="BH128" s="90"/>
    </row>
    <row r="129" spans="1:60" s="23" customFormat="1" x14ac:dyDescent="0.2">
      <c r="A129" s="532"/>
      <c r="B129" s="544"/>
      <c r="C129" s="65" t="s">
        <v>33</v>
      </c>
      <c r="D129" s="183"/>
      <c r="E129" s="358"/>
      <c r="F129" s="184"/>
      <c r="G129" s="184"/>
      <c r="H129" s="184"/>
      <c r="I129" s="184"/>
      <c r="J129" s="184"/>
      <c r="K129" s="184"/>
      <c r="L129" s="184"/>
      <c r="M129" s="184"/>
      <c r="N129" s="184"/>
      <c r="O129" s="184"/>
      <c r="P129" s="121">
        <f t="shared" ref="P129:P160" si="37">SUM(F129:O129)</f>
        <v>0</v>
      </c>
      <c r="Q129" s="297">
        <f>P129+P130</f>
        <v>0</v>
      </c>
      <c r="R129" s="446"/>
      <c r="S129" s="262"/>
      <c r="T129" s="231"/>
      <c r="U129" s="209">
        <f>Q129-R129-S129-T129</f>
        <v>0</v>
      </c>
      <c r="V129" s="114" t="e">
        <f t="shared" si="30"/>
        <v>#DIV/0!</v>
      </c>
      <c r="W129" s="217" t="e">
        <f t="shared" si="34"/>
        <v>#DIV/0!</v>
      </c>
      <c r="X129" s="217" t="e">
        <f t="shared" si="35"/>
        <v>#DIV/0!</v>
      </c>
      <c r="Y129" s="225" t="e">
        <f t="shared" si="36"/>
        <v>#DIV/0!</v>
      </c>
      <c r="Z129" s="378">
        <v>0.15</v>
      </c>
      <c r="AA129" s="460"/>
      <c r="AB129" s="267" t="e">
        <f>R129/(12*(D129-E129+D130-E130))*1000+((Z129)*0.9756*(F129+0.85*(G129+L129+M129))+(Z130)*0.9403*(F130+0.85*(G130+L130+M130)))/(12*(D129+D130))*1000</f>
        <v>#DIV/0!</v>
      </c>
      <c r="AC129" s="237" t="e">
        <f>AB129-AD129</f>
        <v>#DIV/0!</v>
      </c>
      <c r="AD129" s="268" t="e">
        <f>(H129+H130+I129+I130)/(12*(D129+D130))*1000</f>
        <v>#DIV/0!</v>
      </c>
      <c r="AE129" s="104" t="e">
        <f>(AA129+AA130)*AB129*0.012</f>
        <v>#DIV/0!</v>
      </c>
      <c r="AF129" s="489"/>
      <c r="AG129" s="479"/>
      <c r="AH129" s="239" t="e">
        <f>AF129+AF130+AG129-AE129</f>
        <v>#DIV/0!</v>
      </c>
      <c r="AI129" s="5" t="e">
        <f>AH129/(12*(AA129+AA130))*1000</f>
        <v>#DIV/0!</v>
      </c>
      <c r="AJ129" s="6" t="e">
        <f>AI129/AD129</f>
        <v>#DIV/0!</v>
      </c>
      <c r="AK129" s="524">
        <f t="shared" si="23"/>
        <v>0</v>
      </c>
      <c r="AL129" s="10" t="e">
        <f>AF129+AF130+AG129-(AK129+AK130)*AB129*0.012</f>
        <v>#DIV/0!</v>
      </c>
      <c r="AM129" s="5" t="e">
        <f>AL129/(12*(AK129+AK130))*1000</f>
        <v>#DIV/0!</v>
      </c>
      <c r="AN129" s="283" t="e">
        <f>AM129/AD129</f>
        <v>#DIV/0!</v>
      </c>
      <c r="AO129" s="287"/>
      <c r="AP129" s="286" t="e">
        <f>(AO129+AO130)/(12*(AK129+AK130))*1000</f>
        <v>#DIV/0!</v>
      </c>
      <c r="AQ129" s="5" t="e">
        <f>AD129+AM129+AP129</f>
        <v>#DIV/0!</v>
      </c>
      <c r="AR129" s="7" t="e">
        <f>(AM129+AP129)/AD129</f>
        <v>#DIV/0!</v>
      </c>
      <c r="AS129" s="279" t="e">
        <f>AQ129/AD129</f>
        <v>#DIV/0!</v>
      </c>
      <c r="AT129" s="299">
        <f t="shared" si="21"/>
        <v>0</v>
      </c>
      <c r="AU129" s="52">
        <f t="shared" si="31"/>
        <v>0</v>
      </c>
      <c r="AV129" s="51">
        <v>1953.2150439793752</v>
      </c>
      <c r="AW129" s="53" t="e">
        <f t="shared" si="33"/>
        <v>#DIV/0!</v>
      </c>
      <c r="AX129" s="175"/>
      <c r="AY129" s="520"/>
      <c r="AZ129" s="15" t="e">
        <f>(AT129+AT130-AX129-AX130)/((AY129+AY130)*12)</f>
        <v>#DIV/0!</v>
      </c>
      <c r="BA129" t="e">
        <f>IF(AZ129&lt;0,"!!!","")</f>
        <v>#DIV/0!</v>
      </c>
      <c r="BB129" s="420"/>
      <c r="BC129" s="408" t="str">
        <f t="shared" si="32"/>
        <v/>
      </c>
      <c r="BD129" s="393"/>
      <c r="BE129" s="60"/>
      <c r="BF129" s="427"/>
      <c r="BG129" s="106">
        <f>IF(AF129+AF130-AX129-AX130&lt;0,AF129+AF130-AX129-AX130,0)</f>
        <v>0</v>
      </c>
      <c r="BH129" s="41">
        <f>IF(AF129+AF130+AG129-AX129-AX130+BE129+BF129&lt;0,AF129+AF130+AG129-AX129-AX130+BE129+BF129,0)</f>
        <v>0</v>
      </c>
    </row>
    <row r="130" spans="1:60" s="23" customFormat="1" ht="13.5" thickBot="1" x14ac:dyDescent="0.25">
      <c r="A130" s="533"/>
      <c r="B130" s="544"/>
      <c r="C130" s="71" t="s">
        <v>34</v>
      </c>
      <c r="D130" s="181"/>
      <c r="E130" s="357"/>
      <c r="F130" s="182"/>
      <c r="G130" s="182"/>
      <c r="H130" s="182"/>
      <c r="I130" s="182"/>
      <c r="J130" s="182"/>
      <c r="K130" s="182"/>
      <c r="L130" s="182"/>
      <c r="M130" s="182"/>
      <c r="N130" s="182"/>
      <c r="O130" s="182"/>
      <c r="P130" s="155">
        <f t="shared" si="37"/>
        <v>0</v>
      </c>
      <c r="Q130" s="296" t="s">
        <v>72</v>
      </c>
      <c r="R130" s="390" t="s">
        <v>72</v>
      </c>
      <c r="S130" s="233" t="s">
        <v>72</v>
      </c>
      <c r="T130" s="234" t="s">
        <v>72</v>
      </c>
      <c r="U130" s="234" t="s">
        <v>72</v>
      </c>
      <c r="V130" s="111" t="e">
        <f t="shared" si="30"/>
        <v>#DIV/0!</v>
      </c>
      <c r="W130" s="218" t="e">
        <f t="shared" si="34"/>
        <v>#DIV/0!</v>
      </c>
      <c r="X130" s="218" t="e">
        <f t="shared" si="35"/>
        <v>#DIV/0!</v>
      </c>
      <c r="Y130" s="224" t="e">
        <f t="shared" si="36"/>
        <v>#DIV/0!</v>
      </c>
      <c r="Z130" s="379">
        <v>0.2</v>
      </c>
      <c r="AA130" s="461"/>
      <c r="AB130" s="269" t="s">
        <v>72</v>
      </c>
      <c r="AC130" s="238" t="s">
        <v>72</v>
      </c>
      <c r="AD130" s="234" t="s">
        <v>72</v>
      </c>
      <c r="AE130" s="271" t="s">
        <v>72</v>
      </c>
      <c r="AF130" s="490"/>
      <c r="AG130" s="480"/>
      <c r="AH130" s="272" t="s">
        <v>72</v>
      </c>
      <c r="AI130" s="273" t="s">
        <v>72</v>
      </c>
      <c r="AJ130" s="274" t="s">
        <v>72</v>
      </c>
      <c r="AK130" s="275">
        <f t="shared" si="23"/>
        <v>0</v>
      </c>
      <c r="AL130" s="272" t="s">
        <v>72</v>
      </c>
      <c r="AM130" s="273" t="s">
        <v>72</v>
      </c>
      <c r="AN130" s="284" t="s">
        <v>72</v>
      </c>
      <c r="AO130" s="340"/>
      <c r="AP130" s="272" t="s">
        <v>72</v>
      </c>
      <c r="AQ130" s="272" t="s">
        <v>72</v>
      </c>
      <c r="AR130" s="273" t="s">
        <v>72</v>
      </c>
      <c r="AS130" s="280" t="s">
        <v>72</v>
      </c>
      <c r="AT130" s="300">
        <f t="shared" ref="AT130:AT173" si="38">AF130+AO130</f>
        <v>0</v>
      </c>
      <c r="AU130" s="73">
        <f t="shared" si="31"/>
        <v>0</v>
      </c>
      <c r="AV130" s="72">
        <v>1652.2070015220702</v>
      </c>
      <c r="AW130" s="74" t="e">
        <f t="shared" si="33"/>
        <v>#DIV/0!</v>
      </c>
      <c r="AX130" s="177"/>
      <c r="AY130" s="521"/>
      <c r="AZ130" s="88"/>
      <c r="BA130" s="69" t="e">
        <f>BA129</f>
        <v>#DIV/0!</v>
      </c>
      <c r="BB130" s="421"/>
      <c r="BC130" s="409" t="str">
        <f t="shared" si="32"/>
        <v/>
      </c>
      <c r="BD130" s="393"/>
      <c r="BE130" s="61"/>
      <c r="BF130" s="431"/>
      <c r="BG130" s="107"/>
      <c r="BH130" s="90"/>
    </row>
    <row r="131" spans="1:60" s="23" customFormat="1" ht="12" customHeight="1" x14ac:dyDescent="0.2">
      <c r="A131" s="534"/>
      <c r="B131" s="540"/>
      <c r="C131" s="99" t="s">
        <v>33</v>
      </c>
      <c r="D131" s="183"/>
      <c r="E131" s="358"/>
      <c r="F131" s="180"/>
      <c r="G131" s="180"/>
      <c r="H131" s="180"/>
      <c r="I131" s="180"/>
      <c r="J131" s="180"/>
      <c r="K131" s="180"/>
      <c r="L131" s="180"/>
      <c r="M131" s="180"/>
      <c r="N131" s="180"/>
      <c r="O131" s="180"/>
      <c r="P131" s="119">
        <f t="shared" si="37"/>
        <v>0</v>
      </c>
      <c r="Q131" s="207">
        <f>P131+P132</f>
        <v>0</v>
      </c>
      <c r="R131" s="447"/>
      <c r="S131" s="262"/>
      <c r="T131" s="231"/>
      <c r="U131" s="209">
        <f>Q131-R131-S131-T131</f>
        <v>0</v>
      </c>
      <c r="V131" s="112" t="e">
        <f t="shared" si="30"/>
        <v>#DIV/0!</v>
      </c>
      <c r="W131" s="219" t="e">
        <f t="shared" si="34"/>
        <v>#DIV/0!</v>
      </c>
      <c r="X131" s="219" t="e">
        <f t="shared" si="35"/>
        <v>#DIV/0!</v>
      </c>
      <c r="Y131" s="226" t="e">
        <f t="shared" si="36"/>
        <v>#DIV/0!</v>
      </c>
      <c r="Z131" s="380">
        <v>0.15</v>
      </c>
      <c r="AA131" s="462"/>
      <c r="AB131" s="267" t="e">
        <f>R131/(12*(D131-E131+D132-E132))*1000+((Z131)*0.9756*(F131+0.85*(G131+L131+M131))+(Z132)*0.9403*(F132+0.85*(G132+L132+M132)))/(12*(D131+D132))*1000</f>
        <v>#DIV/0!</v>
      </c>
      <c r="AC131" s="237" t="e">
        <f>AB131-AD131</f>
        <v>#DIV/0!</v>
      </c>
      <c r="AD131" s="268" t="e">
        <f>(H131+H132+I131+I132)/(12*(D131+D132))*1000</f>
        <v>#DIV/0!</v>
      </c>
      <c r="AE131" s="104" t="e">
        <f>(AA131+AA132)*AB131*0.012</f>
        <v>#DIV/0!</v>
      </c>
      <c r="AF131" s="489"/>
      <c r="AG131" s="479"/>
      <c r="AH131" s="239" t="e">
        <f>AF131+AF132+AG131-AE131</f>
        <v>#DIV/0!</v>
      </c>
      <c r="AI131" s="5" t="e">
        <f>AH131/(12*(AA131+AA132))*1000</f>
        <v>#DIV/0!</v>
      </c>
      <c r="AJ131" s="6" t="e">
        <f>AI131/AD131</f>
        <v>#DIV/0!</v>
      </c>
      <c r="AK131" s="524">
        <f t="shared" si="23"/>
        <v>0</v>
      </c>
      <c r="AL131" s="10" t="e">
        <f>AF131+AF132+AG131-(AK131+AK132)*AB131*0.012</f>
        <v>#DIV/0!</v>
      </c>
      <c r="AM131" s="5" t="e">
        <f>AL131/(12*(AK131+AK132))*1000</f>
        <v>#DIV/0!</v>
      </c>
      <c r="AN131" s="283" t="e">
        <f>AM131/AD131</f>
        <v>#DIV/0!</v>
      </c>
      <c r="AO131" s="287"/>
      <c r="AP131" s="286" t="e">
        <f>(AO131+AO132)/(12*(AK131+AK132))*1000</f>
        <v>#DIV/0!</v>
      </c>
      <c r="AQ131" s="5" t="e">
        <f>AD131+AM131+AP131</f>
        <v>#DIV/0!</v>
      </c>
      <c r="AR131" s="7" t="e">
        <f>(AM131+AP131)/AD131</f>
        <v>#DIV/0!</v>
      </c>
      <c r="AS131" s="279" t="e">
        <f>AQ131/AD131</f>
        <v>#DIV/0!</v>
      </c>
      <c r="AT131" s="299">
        <f t="shared" si="38"/>
        <v>0</v>
      </c>
      <c r="AU131" s="55">
        <f t="shared" si="31"/>
        <v>0</v>
      </c>
      <c r="AV131" s="54">
        <v>1599.6192893401017</v>
      </c>
      <c r="AW131" s="56" t="e">
        <f t="shared" si="33"/>
        <v>#DIV/0!</v>
      </c>
      <c r="AX131" s="179"/>
      <c r="AY131" s="200"/>
      <c r="AZ131" s="15" t="e">
        <f>(AT131+AT132-AX131-AX132)/((AY131+AY132)*12)</f>
        <v>#DIV/0!</v>
      </c>
      <c r="BA131" t="e">
        <f>IF(AZ131&lt;0,"!!!","")</f>
        <v>#DIV/0!</v>
      </c>
      <c r="BB131" s="422"/>
      <c r="BC131" s="410" t="str">
        <f t="shared" ref="BC131:BC164" si="39">IF(BB131&gt;0,BB131-AX131,"")</f>
        <v/>
      </c>
      <c r="BD131" s="393"/>
      <c r="BE131" s="75"/>
      <c r="BF131" s="428"/>
      <c r="BG131" s="106">
        <f>IF(AF131+AF132-AX131-AX132&lt;0,AF131+AF132-AX131-AX132,0)</f>
        <v>0</v>
      </c>
      <c r="BH131" s="41">
        <f>IF(AF131+AF132+AG131-AX131-AX132+BE131+BF131&lt;0,AF131+AF132+AG131-AX131-AX132+BE131+BF131,0)</f>
        <v>0</v>
      </c>
    </row>
    <row r="132" spans="1:60" s="23" customFormat="1" ht="12" customHeight="1" thickBot="1" x14ac:dyDescent="0.25">
      <c r="A132" s="533"/>
      <c r="B132" s="544"/>
      <c r="C132" s="71" t="s">
        <v>34</v>
      </c>
      <c r="D132" s="173"/>
      <c r="E132" s="353"/>
      <c r="F132" s="174"/>
      <c r="G132" s="174"/>
      <c r="H132" s="174"/>
      <c r="I132" s="174"/>
      <c r="J132" s="174"/>
      <c r="K132" s="174"/>
      <c r="L132" s="174"/>
      <c r="M132" s="174"/>
      <c r="N132" s="174"/>
      <c r="O132" s="174"/>
      <c r="P132" s="155">
        <f t="shared" si="37"/>
        <v>0</v>
      </c>
      <c r="Q132" s="296" t="s">
        <v>72</v>
      </c>
      <c r="R132" s="390" t="s">
        <v>72</v>
      </c>
      <c r="S132" s="307" t="s">
        <v>72</v>
      </c>
      <c r="T132" s="308" t="s">
        <v>72</v>
      </c>
      <c r="U132" s="234" t="s">
        <v>72</v>
      </c>
      <c r="V132" s="111" t="e">
        <f t="shared" si="30"/>
        <v>#DIV/0!</v>
      </c>
      <c r="W132" s="218" t="e">
        <f t="shared" si="34"/>
        <v>#DIV/0!</v>
      </c>
      <c r="X132" s="218" t="e">
        <f t="shared" si="35"/>
        <v>#DIV/0!</v>
      </c>
      <c r="Y132" s="224" t="e">
        <f t="shared" si="36"/>
        <v>#DIV/0!</v>
      </c>
      <c r="Z132" s="379">
        <v>0.2</v>
      </c>
      <c r="AA132" s="461"/>
      <c r="AB132" s="269" t="s">
        <v>72</v>
      </c>
      <c r="AC132" s="238" t="s">
        <v>72</v>
      </c>
      <c r="AD132" s="234" t="s">
        <v>72</v>
      </c>
      <c r="AE132" s="271" t="s">
        <v>72</v>
      </c>
      <c r="AF132" s="490"/>
      <c r="AG132" s="480"/>
      <c r="AH132" s="272" t="s">
        <v>72</v>
      </c>
      <c r="AI132" s="273" t="s">
        <v>72</v>
      </c>
      <c r="AJ132" s="274" t="s">
        <v>72</v>
      </c>
      <c r="AK132" s="275">
        <f t="shared" si="23"/>
        <v>0</v>
      </c>
      <c r="AL132" s="272" t="s">
        <v>72</v>
      </c>
      <c r="AM132" s="273" t="s">
        <v>72</v>
      </c>
      <c r="AN132" s="284" t="s">
        <v>72</v>
      </c>
      <c r="AO132" s="340"/>
      <c r="AP132" s="272" t="s">
        <v>72</v>
      </c>
      <c r="AQ132" s="272" t="s">
        <v>72</v>
      </c>
      <c r="AR132" s="273" t="s">
        <v>72</v>
      </c>
      <c r="AS132" s="280" t="s">
        <v>72</v>
      </c>
      <c r="AT132" s="300">
        <f t="shared" si="38"/>
        <v>0</v>
      </c>
      <c r="AU132" s="73">
        <f t="shared" si="31"/>
        <v>0</v>
      </c>
      <c r="AV132" s="72">
        <v>1567.8846498298406</v>
      </c>
      <c r="AW132" s="74" t="e">
        <f t="shared" si="33"/>
        <v>#DIV/0!</v>
      </c>
      <c r="AX132" s="177"/>
      <c r="AY132" s="521"/>
      <c r="AZ132" s="88"/>
      <c r="BA132" s="69" t="e">
        <f>BA131</f>
        <v>#DIV/0!</v>
      </c>
      <c r="BB132" s="421"/>
      <c r="BC132" s="409" t="str">
        <f t="shared" si="39"/>
        <v/>
      </c>
      <c r="BD132" s="393"/>
      <c r="BE132" s="61"/>
      <c r="BF132" s="431"/>
      <c r="BG132" s="107"/>
      <c r="BH132" s="90"/>
    </row>
    <row r="133" spans="1:60" s="23" customFormat="1" ht="13.5" thickTop="1" x14ac:dyDescent="0.2">
      <c r="A133" s="530"/>
      <c r="B133" s="545"/>
      <c r="C133" s="46" t="s">
        <v>33</v>
      </c>
      <c r="D133" s="171"/>
      <c r="E133" s="352"/>
      <c r="F133" s="172"/>
      <c r="G133" s="172"/>
      <c r="H133" s="172"/>
      <c r="I133" s="172"/>
      <c r="J133" s="172"/>
      <c r="K133" s="172"/>
      <c r="L133" s="172"/>
      <c r="M133" s="172"/>
      <c r="N133" s="172"/>
      <c r="O133" s="172"/>
      <c r="P133" s="153">
        <f t="shared" si="37"/>
        <v>0</v>
      </c>
      <c r="Q133" s="206">
        <f>P133+P134</f>
        <v>0</v>
      </c>
      <c r="R133" s="445"/>
      <c r="S133" s="435"/>
      <c r="T133" s="325"/>
      <c r="U133" s="212">
        <f>Q133-R133-S133-T133</f>
        <v>0</v>
      </c>
      <c r="V133" s="213" t="e">
        <f t="shared" ref="V133:V164" si="40">P133/(12*D133)*1000</f>
        <v>#DIV/0!</v>
      </c>
      <c r="W133" s="214" t="e">
        <f t="shared" si="34"/>
        <v>#DIV/0!</v>
      </c>
      <c r="X133" s="214" t="e">
        <f t="shared" si="35"/>
        <v>#DIV/0!</v>
      </c>
      <c r="Y133" s="250" t="e">
        <f t="shared" si="36"/>
        <v>#DIV/0!</v>
      </c>
      <c r="Z133" s="376">
        <v>0.15</v>
      </c>
      <c r="AA133" s="458"/>
      <c r="AB133" s="267" t="e">
        <f>R133/(12*(D133-E133+D134-E134))*1000+((Z133)*0.9756*(F133+0.85*(G133+L133+M133))+(Z134)*0.9403*(F134+0.85*(G134+L134+M134)))/(12*(D133+D134))*1000</f>
        <v>#DIV/0!</v>
      </c>
      <c r="AC133" s="237" t="e">
        <f>AB133-AD133</f>
        <v>#DIV/0!</v>
      </c>
      <c r="AD133" s="268" t="e">
        <f>(H133+H134+I133+I134)/(12*(D133+D134))*1000</f>
        <v>#DIV/0!</v>
      </c>
      <c r="AE133" s="104" t="e">
        <f>(AA133+AA134)*AB133*0.012</f>
        <v>#DIV/0!</v>
      </c>
      <c r="AF133" s="489"/>
      <c r="AG133" s="479"/>
      <c r="AH133" s="239" t="e">
        <f>AF133+AF134+AG133-AE133</f>
        <v>#DIV/0!</v>
      </c>
      <c r="AI133" s="5" t="e">
        <f>AH133/(12*(AA133+AA134))*1000</f>
        <v>#DIV/0!</v>
      </c>
      <c r="AJ133" s="6" t="e">
        <f>AI133/AD133</f>
        <v>#DIV/0!</v>
      </c>
      <c r="AK133" s="524">
        <f t="shared" ref="AK133:AK174" si="41">AA133</f>
        <v>0</v>
      </c>
      <c r="AL133" s="10" t="e">
        <f>AF133+AF134+AG133-(AK133+AK134)*AB133*0.012</f>
        <v>#DIV/0!</v>
      </c>
      <c r="AM133" s="5" t="e">
        <f>AL133/(12*(AK133+AK134))*1000</f>
        <v>#DIV/0!</v>
      </c>
      <c r="AN133" s="283" t="e">
        <f>AM133/AD133</f>
        <v>#DIV/0!</v>
      </c>
      <c r="AO133" s="287"/>
      <c r="AP133" s="286" t="e">
        <f>(AO133+AO134)/(12*(AK133+AK134))*1000</f>
        <v>#DIV/0!</v>
      </c>
      <c r="AQ133" s="5" t="e">
        <f>AD133+AM133+AP133</f>
        <v>#DIV/0!</v>
      </c>
      <c r="AR133" s="7" t="e">
        <f>(AM133+AP133)/AD133</f>
        <v>#DIV/0!</v>
      </c>
      <c r="AS133" s="279" t="e">
        <f>AQ133/AD133</f>
        <v>#DIV/0!</v>
      </c>
      <c r="AT133" s="299">
        <f t="shared" si="38"/>
        <v>0</v>
      </c>
      <c r="AU133" s="48">
        <f t="shared" ref="AU133:AU164" si="42">H133+I133</f>
        <v>0</v>
      </c>
      <c r="AV133" s="47">
        <v>1450.6378323013175</v>
      </c>
      <c r="AW133" s="50" t="e">
        <f t="shared" si="33"/>
        <v>#DIV/0!</v>
      </c>
      <c r="AX133" s="171"/>
      <c r="AY133" s="518"/>
      <c r="AZ133" s="15" t="e">
        <f>(AT133+AT134-AX133-AX134)/((AY133+AY134)*12)</f>
        <v>#DIV/0!</v>
      </c>
      <c r="BA133" t="e">
        <f>IF(AZ133&lt;0,"!!!","")</f>
        <v>#DIV/0!</v>
      </c>
      <c r="BB133" s="418"/>
      <c r="BC133" s="406" t="str">
        <f t="shared" si="39"/>
        <v/>
      </c>
      <c r="BD133" s="393"/>
      <c r="BE133" s="49"/>
      <c r="BF133" s="430"/>
      <c r="BG133" s="106">
        <f>IF(AF133+AF134-AX133-AX134&lt;0,AF133+AF134-AX133-AX134,0)</f>
        <v>0</v>
      </c>
      <c r="BH133" s="41">
        <f>IF(AF133+AF134+AG133-AX133-AX134+BE133+BF133&lt;0,AF133+AF134+AG133-AX133-AX134+BE133+BF133,0)</f>
        <v>0</v>
      </c>
    </row>
    <row r="134" spans="1:60" s="23" customFormat="1" ht="13.5" thickBot="1" x14ac:dyDescent="0.25">
      <c r="A134" s="536"/>
      <c r="B134" s="544"/>
      <c r="C134" s="71" t="s">
        <v>34</v>
      </c>
      <c r="D134" s="183"/>
      <c r="E134" s="358"/>
      <c r="F134" s="184"/>
      <c r="G134" s="184"/>
      <c r="H134" s="184"/>
      <c r="I134" s="184"/>
      <c r="J134" s="184"/>
      <c r="K134" s="184"/>
      <c r="L134" s="184"/>
      <c r="M134" s="184"/>
      <c r="N134" s="184"/>
      <c r="O134" s="184"/>
      <c r="P134" s="156">
        <f t="shared" si="37"/>
        <v>0</v>
      </c>
      <c r="Q134" s="296" t="s">
        <v>72</v>
      </c>
      <c r="R134" s="390" t="s">
        <v>72</v>
      </c>
      <c r="S134" s="233" t="s">
        <v>72</v>
      </c>
      <c r="T134" s="234" t="s">
        <v>72</v>
      </c>
      <c r="U134" s="234" t="s">
        <v>72</v>
      </c>
      <c r="V134" s="221" t="e">
        <f t="shared" si="40"/>
        <v>#DIV/0!</v>
      </c>
      <c r="W134" s="222" t="e">
        <f t="shared" si="34"/>
        <v>#DIV/0!</v>
      </c>
      <c r="X134" s="222" t="e">
        <f t="shared" si="35"/>
        <v>#DIV/0!</v>
      </c>
      <c r="Y134" s="252" t="e">
        <f t="shared" si="36"/>
        <v>#DIV/0!</v>
      </c>
      <c r="Z134" s="382">
        <v>0.2</v>
      </c>
      <c r="AA134" s="465"/>
      <c r="AB134" s="269" t="s">
        <v>72</v>
      </c>
      <c r="AC134" s="238" t="s">
        <v>72</v>
      </c>
      <c r="AD134" s="234" t="s">
        <v>72</v>
      </c>
      <c r="AE134" s="271" t="s">
        <v>72</v>
      </c>
      <c r="AF134" s="490"/>
      <c r="AG134" s="480"/>
      <c r="AH134" s="272" t="s">
        <v>72</v>
      </c>
      <c r="AI134" s="273" t="s">
        <v>72</v>
      </c>
      <c r="AJ134" s="274" t="s">
        <v>72</v>
      </c>
      <c r="AK134" s="275">
        <f t="shared" si="41"/>
        <v>0</v>
      </c>
      <c r="AL134" s="272" t="s">
        <v>72</v>
      </c>
      <c r="AM134" s="273" t="s">
        <v>72</v>
      </c>
      <c r="AN134" s="284" t="s">
        <v>72</v>
      </c>
      <c r="AO134" s="340"/>
      <c r="AP134" s="272" t="s">
        <v>72</v>
      </c>
      <c r="AQ134" s="272" t="s">
        <v>72</v>
      </c>
      <c r="AR134" s="273" t="s">
        <v>72</v>
      </c>
      <c r="AS134" s="280" t="s">
        <v>72</v>
      </c>
      <c r="AT134" s="300">
        <f t="shared" si="38"/>
        <v>0</v>
      </c>
      <c r="AU134" s="80">
        <f t="shared" si="42"/>
        <v>0</v>
      </c>
      <c r="AV134" s="79">
        <v>2653.1097702483175</v>
      </c>
      <c r="AW134" s="81" t="e">
        <f t="shared" si="33"/>
        <v>#DIV/0!</v>
      </c>
      <c r="AX134" s="183"/>
      <c r="AY134" s="522"/>
      <c r="AZ134" s="88"/>
      <c r="BA134" s="69" t="e">
        <f>BA133</f>
        <v>#DIV/0!</v>
      </c>
      <c r="BB134" s="421"/>
      <c r="BC134" s="409" t="str">
        <f t="shared" si="39"/>
        <v/>
      </c>
      <c r="BD134" s="393"/>
      <c r="BE134" s="61"/>
      <c r="BF134" s="431"/>
      <c r="BG134" s="107"/>
      <c r="BH134" s="90"/>
    </row>
    <row r="135" spans="1:60" s="23" customFormat="1" x14ac:dyDescent="0.2">
      <c r="A135" s="534"/>
      <c r="B135" s="540"/>
      <c r="C135" s="99" t="s">
        <v>33</v>
      </c>
      <c r="D135" s="179"/>
      <c r="E135" s="356"/>
      <c r="F135" s="180"/>
      <c r="G135" s="180"/>
      <c r="H135" s="180"/>
      <c r="I135" s="180"/>
      <c r="J135" s="180"/>
      <c r="K135" s="180"/>
      <c r="L135" s="180"/>
      <c r="M135" s="180"/>
      <c r="N135" s="180"/>
      <c r="O135" s="180"/>
      <c r="P135" s="119">
        <f t="shared" si="37"/>
        <v>0</v>
      </c>
      <c r="Q135" s="207">
        <f>P135+P136</f>
        <v>0</v>
      </c>
      <c r="R135" s="447"/>
      <c r="S135" s="262"/>
      <c r="T135" s="231"/>
      <c r="U135" s="209">
        <f>Q135-R135-S135-T135</f>
        <v>0</v>
      </c>
      <c r="V135" s="112" t="e">
        <f t="shared" si="40"/>
        <v>#DIV/0!</v>
      </c>
      <c r="W135" s="219" t="e">
        <f t="shared" si="34"/>
        <v>#DIV/0!</v>
      </c>
      <c r="X135" s="219" t="e">
        <f t="shared" si="35"/>
        <v>#DIV/0!</v>
      </c>
      <c r="Y135" s="226" t="e">
        <f t="shared" si="36"/>
        <v>#DIV/0!</v>
      </c>
      <c r="Z135" s="380">
        <v>0.15</v>
      </c>
      <c r="AA135" s="462"/>
      <c r="AB135" s="267" t="e">
        <f>R135/(12*(D135-E135+D136-E136))*1000+((Z135)*0.9756*(F135+0.85*(G135+L135+M135))+(Z136)*0.9403*(F136+0.85*(G136+L136+M136)))/(12*(D135+D136))*1000</f>
        <v>#DIV/0!</v>
      </c>
      <c r="AC135" s="237" t="e">
        <f>AB135-AD135</f>
        <v>#DIV/0!</v>
      </c>
      <c r="AD135" s="268" t="e">
        <f>(H135+H136+I135+I136)/(12*(D135+D136))*1000</f>
        <v>#DIV/0!</v>
      </c>
      <c r="AE135" s="104" t="e">
        <f>(AA135+AA136)*AB135*0.012</f>
        <v>#DIV/0!</v>
      </c>
      <c r="AF135" s="489"/>
      <c r="AG135" s="479"/>
      <c r="AH135" s="239" t="e">
        <f>AF135+AF136+AG135-AE135</f>
        <v>#DIV/0!</v>
      </c>
      <c r="AI135" s="5" t="e">
        <f>AH135/(12*(AA135+AA136))*1000</f>
        <v>#DIV/0!</v>
      </c>
      <c r="AJ135" s="6" t="e">
        <f>AI135/AD135</f>
        <v>#DIV/0!</v>
      </c>
      <c r="AK135" s="524">
        <f t="shared" si="41"/>
        <v>0</v>
      </c>
      <c r="AL135" s="10" t="e">
        <f>AF135+AF136+AG135-(AK135+AK136)*AB135*0.012</f>
        <v>#DIV/0!</v>
      </c>
      <c r="AM135" s="5" t="e">
        <f>AL135/(12*(AK135+AK136))*1000</f>
        <v>#DIV/0!</v>
      </c>
      <c r="AN135" s="283" t="e">
        <f>AM135/AD135</f>
        <v>#DIV/0!</v>
      </c>
      <c r="AO135" s="287"/>
      <c r="AP135" s="286" t="e">
        <f>(AO135+AO136)/(12*(AK135+AK136))*1000</f>
        <v>#DIV/0!</v>
      </c>
      <c r="AQ135" s="5" t="e">
        <f>AD135+AM135+AP135</f>
        <v>#DIV/0!</v>
      </c>
      <c r="AR135" s="7" t="e">
        <f>(AM135+AP135)/AD135</f>
        <v>#DIV/0!</v>
      </c>
      <c r="AS135" s="279" t="e">
        <f>AQ135/AD135</f>
        <v>#DIV/0!</v>
      </c>
      <c r="AT135" s="299">
        <f>AF135+AO135</f>
        <v>0</v>
      </c>
      <c r="AU135" s="55">
        <f t="shared" si="42"/>
        <v>0</v>
      </c>
      <c r="AV135" s="54">
        <v>1871.3933289374954</v>
      </c>
      <c r="AW135" s="56" t="e">
        <f t="shared" si="33"/>
        <v>#DIV/0!</v>
      </c>
      <c r="AX135" s="179"/>
      <c r="AY135" s="200"/>
      <c r="AZ135" s="15" t="e">
        <f>(AT135+AT136-AX135-AX136)/((AY135+AY136)*12)</f>
        <v>#DIV/0!</v>
      </c>
      <c r="BA135" t="e">
        <f>IF(AZ135&lt;0,"!!!","")</f>
        <v>#DIV/0!</v>
      </c>
      <c r="BB135" s="422"/>
      <c r="BC135" s="410" t="str">
        <f t="shared" si="39"/>
        <v/>
      </c>
      <c r="BD135" s="393"/>
      <c r="BE135" s="75"/>
      <c r="BF135" s="428"/>
      <c r="BG135" s="106">
        <f>IF(AF135+AF136-AX135-AX136&lt;0,AF135+AF136-AX135-AX136,0)</f>
        <v>0</v>
      </c>
      <c r="BH135" s="41">
        <f>IF(AF135+AF136+AG135-AX135-AX136+BE135+BF135&lt;0,AF135+AF136+AG135-AX135-AX136+BE135+BF135,0)</f>
        <v>0</v>
      </c>
    </row>
    <row r="136" spans="1:60" s="23" customFormat="1" ht="13.5" thickBot="1" x14ac:dyDescent="0.25">
      <c r="A136" s="535"/>
      <c r="B136" s="541"/>
      <c r="C136" s="91" t="s">
        <v>34</v>
      </c>
      <c r="D136" s="181"/>
      <c r="E136" s="357"/>
      <c r="F136" s="182"/>
      <c r="G136" s="182"/>
      <c r="H136" s="182"/>
      <c r="I136" s="182"/>
      <c r="J136" s="182"/>
      <c r="K136" s="182"/>
      <c r="L136" s="182"/>
      <c r="M136" s="182"/>
      <c r="N136" s="182"/>
      <c r="O136" s="182"/>
      <c r="P136" s="120">
        <f t="shared" si="37"/>
        <v>0</v>
      </c>
      <c r="Q136" s="296" t="s">
        <v>72</v>
      </c>
      <c r="R136" s="390" t="s">
        <v>72</v>
      </c>
      <c r="S136" s="233" t="s">
        <v>72</v>
      </c>
      <c r="T136" s="234" t="s">
        <v>72</v>
      </c>
      <c r="U136" s="234" t="s">
        <v>72</v>
      </c>
      <c r="V136" s="113" t="e">
        <f t="shared" si="40"/>
        <v>#DIV/0!</v>
      </c>
      <c r="W136" s="220" t="e">
        <f t="shared" si="34"/>
        <v>#DIV/0!</v>
      </c>
      <c r="X136" s="220" t="e">
        <f t="shared" si="35"/>
        <v>#DIV/0!</v>
      </c>
      <c r="Y136" s="227" t="e">
        <f t="shared" si="36"/>
        <v>#DIV/0!</v>
      </c>
      <c r="Z136" s="381">
        <v>0.2</v>
      </c>
      <c r="AA136" s="463"/>
      <c r="AB136" s="269" t="s">
        <v>72</v>
      </c>
      <c r="AC136" s="238" t="s">
        <v>72</v>
      </c>
      <c r="AD136" s="234" t="s">
        <v>72</v>
      </c>
      <c r="AE136" s="271" t="s">
        <v>72</v>
      </c>
      <c r="AF136" s="490"/>
      <c r="AG136" s="480"/>
      <c r="AH136" s="272" t="s">
        <v>72</v>
      </c>
      <c r="AI136" s="273" t="s">
        <v>72</v>
      </c>
      <c r="AJ136" s="274" t="s">
        <v>72</v>
      </c>
      <c r="AK136" s="275">
        <f t="shared" si="41"/>
        <v>0</v>
      </c>
      <c r="AL136" s="272" t="s">
        <v>72</v>
      </c>
      <c r="AM136" s="273" t="s">
        <v>72</v>
      </c>
      <c r="AN136" s="284" t="s">
        <v>72</v>
      </c>
      <c r="AO136" s="340"/>
      <c r="AP136" s="272" t="s">
        <v>72</v>
      </c>
      <c r="AQ136" s="272" t="s">
        <v>72</v>
      </c>
      <c r="AR136" s="273" t="s">
        <v>72</v>
      </c>
      <c r="AS136" s="280" t="s">
        <v>72</v>
      </c>
      <c r="AT136" s="300">
        <f t="shared" si="38"/>
        <v>0</v>
      </c>
      <c r="AU136" s="77">
        <f t="shared" si="42"/>
        <v>0</v>
      </c>
      <c r="AV136" s="76">
        <v>962.60283087345738</v>
      </c>
      <c r="AW136" s="78" t="e">
        <f t="shared" si="33"/>
        <v>#DIV/0!</v>
      </c>
      <c r="AX136" s="181"/>
      <c r="AY136" s="201"/>
      <c r="AZ136" s="88"/>
      <c r="BA136" s="69" t="e">
        <f>BA135</f>
        <v>#DIV/0!</v>
      </c>
      <c r="BB136" s="419"/>
      <c r="BC136" s="407" t="str">
        <f t="shared" si="39"/>
        <v/>
      </c>
      <c r="BD136" s="393"/>
      <c r="BE136" s="70"/>
      <c r="BF136" s="426"/>
      <c r="BG136" s="107"/>
      <c r="BH136" s="90"/>
    </row>
    <row r="137" spans="1:60" s="23" customFormat="1" x14ac:dyDescent="0.2">
      <c r="A137" s="532"/>
      <c r="B137" s="544"/>
      <c r="C137" s="65" t="s">
        <v>33</v>
      </c>
      <c r="D137" s="175"/>
      <c r="E137" s="354"/>
      <c r="F137" s="176"/>
      <c r="G137" s="176"/>
      <c r="H137" s="176"/>
      <c r="I137" s="176"/>
      <c r="J137" s="176"/>
      <c r="K137" s="176"/>
      <c r="L137" s="176"/>
      <c r="M137" s="176"/>
      <c r="N137" s="176"/>
      <c r="O137" s="176"/>
      <c r="P137" s="121">
        <f t="shared" si="37"/>
        <v>0</v>
      </c>
      <c r="Q137" s="297">
        <f>P137+P138</f>
        <v>0</v>
      </c>
      <c r="R137" s="446"/>
      <c r="S137" s="262"/>
      <c r="T137" s="231"/>
      <c r="U137" s="209">
        <f>Q137-R137-S137-T137</f>
        <v>0</v>
      </c>
      <c r="V137" s="114" t="e">
        <f t="shared" si="40"/>
        <v>#DIV/0!</v>
      </c>
      <c r="W137" s="217" t="e">
        <f t="shared" si="34"/>
        <v>#DIV/0!</v>
      </c>
      <c r="X137" s="217" t="e">
        <f t="shared" si="35"/>
        <v>#DIV/0!</v>
      </c>
      <c r="Y137" s="225" t="e">
        <f t="shared" si="36"/>
        <v>#DIV/0!</v>
      </c>
      <c r="Z137" s="378">
        <v>0.15</v>
      </c>
      <c r="AA137" s="460"/>
      <c r="AB137" s="267" t="e">
        <f>R137/(12*(D137-E137+D138-E138))*1000+((Z137)*0.9756*(F137+0.85*(G137+L137+M137))+(Z138)*0.9403*(F138+0.85*(G138+L138+M138)))/(12*(D137+D138))*1000</f>
        <v>#DIV/0!</v>
      </c>
      <c r="AC137" s="237" t="e">
        <f>AB137-AD137</f>
        <v>#DIV/0!</v>
      </c>
      <c r="AD137" s="268" t="e">
        <f>(H137+H138+I137+I138)/(12*(D137+D138))*1000</f>
        <v>#DIV/0!</v>
      </c>
      <c r="AE137" s="104" t="e">
        <f>(AA137+AA138)*AB137*0.012</f>
        <v>#DIV/0!</v>
      </c>
      <c r="AF137" s="489"/>
      <c r="AG137" s="479"/>
      <c r="AH137" s="239" t="e">
        <f>AF137+AF138+AG137-AE137</f>
        <v>#DIV/0!</v>
      </c>
      <c r="AI137" s="5" t="e">
        <f>AH137/(12*(AA137+AA138))*1000</f>
        <v>#DIV/0!</v>
      </c>
      <c r="AJ137" s="6" t="e">
        <f>AI137/AD137</f>
        <v>#DIV/0!</v>
      </c>
      <c r="AK137" s="524">
        <f t="shared" si="41"/>
        <v>0</v>
      </c>
      <c r="AL137" s="10" t="e">
        <f>AF137+AF138+AG137-(AK137+AK138)*AB137*0.012</f>
        <v>#DIV/0!</v>
      </c>
      <c r="AM137" s="5" t="e">
        <f>AL137/(12*(AK137+AK138))*1000</f>
        <v>#DIV/0!</v>
      </c>
      <c r="AN137" s="283" t="e">
        <f>AM137/AD137</f>
        <v>#DIV/0!</v>
      </c>
      <c r="AO137" s="287"/>
      <c r="AP137" s="286" t="e">
        <f>(AO137+AO138)/(12*(AK137+AK138))*1000</f>
        <v>#DIV/0!</v>
      </c>
      <c r="AQ137" s="5" t="e">
        <f>AD137+AM137+AP137</f>
        <v>#DIV/0!</v>
      </c>
      <c r="AR137" s="7" t="e">
        <f>(AM137+AP137)/AD137</f>
        <v>#DIV/0!</v>
      </c>
      <c r="AS137" s="279" t="e">
        <f>AQ137/AD137</f>
        <v>#DIV/0!</v>
      </c>
      <c r="AT137" s="299">
        <f t="shared" si="38"/>
        <v>0</v>
      </c>
      <c r="AU137" s="52">
        <f t="shared" si="42"/>
        <v>0</v>
      </c>
      <c r="AV137" s="51">
        <v>1442.7305773244323</v>
      </c>
      <c r="AW137" s="53" t="e">
        <f t="shared" si="33"/>
        <v>#DIV/0!</v>
      </c>
      <c r="AX137" s="175"/>
      <c r="AY137" s="520"/>
      <c r="AZ137" s="15" t="e">
        <f>(AT137+AT138-AX137-AX138)/((AY137+AY138)*12)</f>
        <v>#DIV/0!</v>
      </c>
      <c r="BA137" t="e">
        <f>IF(AZ137&lt;0,"!!!","")</f>
        <v>#DIV/0!</v>
      </c>
      <c r="BB137" s="420"/>
      <c r="BC137" s="408" t="str">
        <f t="shared" si="39"/>
        <v/>
      </c>
      <c r="BD137" s="393"/>
      <c r="BE137" s="60"/>
      <c r="BF137" s="427"/>
      <c r="BG137" s="106">
        <f>IF(AF137+AF138-AX137-AX138&lt;0,AF137+AF138-AX137-AX138,0)</f>
        <v>0</v>
      </c>
      <c r="BH137" s="41">
        <f>IF(AF137+AF138+AG137-AX137-AX138+BE137+BF137&lt;0,AF137+AF138+AG137-AX137-AX138+BE137+BF137,0)</f>
        <v>0</v>
      </c>
    </row>
    <row r="138" spans="1:60" s="23" customFormat="1" ht="13.5" thickBot="1" x14ac:dyDescent="0.25">
      <c r="A138" s="533"/>
      <c r="B138" s="544"/>
      <c r="C138" s="71" t="s">
        <v>34</v>
      </c>
      <c r="D138" s="177"/>
      <c r="E138" s="355"/>
      <c r="F138" s="178"/>
      <c r="G138" s="178"/>
      <c r="H138" s="178"/>
      <c r="I138" s="178"/>
      <c r="J138" s="178"/>
      <c r="K138" s="178"/>
      <c r="L138" s="178"/>
      <c r="M138" s="178"/>
      <c r="N138" s="178"/>
      <c r="O138" s="178"/>
      <c r="P138" s="155">
        <f t="shared" si="37"/>
        <v>0</v>
      </c>
      <c r="Q138" s="296" t="s">
        <v>72</v>
      </c>
      <c r="R138" s="390" t="s">
        <v>72</v>
      </c>
      <c r="S138" s="233" t="s">
        <v>72</v>
      </c>
      <c r="T138" s="234" t="s">
        <v>72</v>
      </c>
      <c r="U138" s="234" t="s">
        <v>72</v>
      </c>
      <c r="V138" s="111" t="e">
        <f t="shared" si="40"/>
        <v>#DIV/0!</v>
      </c>
      <c r="W138" s="218" t="e">
        <f t="shared" si="34"/>
        <v>#DIV/0!</v>
      </c>
      <c r="X138" s="218" t="e">
        <f t="shared" si="35"/>
        <v>#DIV/0!</v>
      </c>
      <c r="Y138" s="224" t="e">
        <f t="shared" si="36"/>
        <v>#DIV/0!</v>
      </c>
      <c r="Z138" s="379">
        <v>0.2</v>
      </c>
      <c r="AA138" s="461"/>
      <c r="AB138" s="269" t="s">
        <v>72</v>
      </c>
      <c r="AC138" s="238" t="s">
        <v>72</v>
      </c>
      <c r="AD138" s="234" t="s">
        <v>72</v>
      </c>
      <c r="AE138" s="271" t="s">
        <v>72</v>
      </c>
      <c r="AF138" s="490"/>
      <c r="AG138" s="480"/>
      <c r="AH138" s="272" t="s">
        <v>72</v>
      </c>
      <c r="AI138" s="273" t="s">
        <v>72</v>
      </c>
      <c r="AJ138" s="274" t="s">
        <v>72</v>
      </c>
      <c r="AK138" s="275">
        <f t="shared" si="41"/>
        <v>0</v>
      </c>
      <c r="AL138" s="272" t="s">
        <v>72</v>
      </c>
      <c r="AM138" s="273" t="s">
        <v>72</v>
      </c>
      <c r="AN138" s="284" t="s">
        <v>72</v>
      </c>
      <c r="AO138" s="340"/>
      <c r="AP138" s="272" t="s">
        <v>72</v>
      </c>
      <c r="AQ138" s="272" t="s">
        <v>72</v>
      </c>
      <c r="AR138" s="273" t="s">
        <v>72</v>
      </c>
      <c r="AS138" s="280" t="s">
        <v>72</v>
      </c>
      <c r="AT138" s="300">
        <f t="shared" si="38"/>
        <v>0</v>
      </c>
      <c r="AU138" s="73">
        <f t="shared" si="42"/>
        <v>0</v>
      </c>
      <c r="AV138" s="72">
        <v>2010.0836730315384</v>
      </c>
      <c r="AW138" s="74" t="e">
        <f t="shared" si="33"/>
        <v>#DIV/0!</v>
      </c>
      <c r="AX138" s="177"/>
      <c r="AY138" s="521"/>
      <c r="AZ138" s="88"/>
      <c r="BA138" s="69" t="e">
        <f>BA137</f>
        <v>#DIV/0!</v>
      </c>
      <c r="BB138" s="421"/>
      <c r="BC138" s="409" t="str">
        <f t="shared" si="39"/>
        <v/>
      </c>
      <c r="BD138" s="393"/>
      <c r="BE138" s="61"/>
      <c r="BF138" s="431"/>
      <c r="BG138" s="107"/>
      <c r="BH138" s="90"/>
    </row>
    <row r="139" spans="1:60" s="23" customFormat="1" x14ac:dyDescent="0.2">
      <c r="A139" s="534"/>
      <c r="B139" s="540"/>
      <c r="C139" s="99" t="s">
        <v>33</v>
      </c>
      <c r="D139" s="179"/>
      <c r="E139" s="356"/>
      <c r="F139" s="180"/>
      <c r="G139" s="180"/>
      <c r="H139" s="180"/>
      <c r="I139" s="180"/>
      <c r="J139" s="180"/>
      <c r="K139" s="180"/>
      <c r="L139" s="180"/>
      <c r="M139" s="180"/>
      <c r="N139" s="180"/>
      <c r="O139" s="180"/>
      <c r="P139" s="119">
        <f t="shared" si="37"/>
        <v>0</v>
      </c>
      <c r="Q139" s="207">
        <f>P139+P140</f>
        <v>0</v>
      </c>
      <c r="R139" s="447"/>
      <c r="S139" s="262"/>
      <c r="T139" s="231"/>
      <c r="U139" s="209">
        <f>Q139-R139-S139-T139</f>
        <v>0</v>
      </c>
      <c r="V139" s="112" t="e">
        <f t="shared" si="40"/>
        <v>#DIV/0!</v>
      </c>
      <c r="W139" s="219" t="e">
        <f t="shared" si="34"/>
        <v>#DIV/0!</v>
      </c>
      <c r="X139" s="219" t="e">
        <f t="shared" si="35"/>
        <v>#DIV/0!</v>
      </c>
      <c r="Y139" s="226" t="e">
        <f t="shared" si="36"/>
        <v>#DIV/0!</v>
      </c>
      <c r="Z139" s="380">
        <v>0.15</v>
      </c>
      <c r="AA139" s="466"/>
      <c r="AB139" s="267" t="e">
        <f>R139/(12*(D139-E139+D140-E140))*1000+((Z139)*0.9756*(F139+0.85*(G139+L139+M139))+(Z140)*0.9403*(F140+0.85*(G140+L140+M140)))/(12*(D139+D140))*1000</f>
        <v>#DIV/0!</v>
      </c>
      <c r="AC139" s="237" t="e">
        <f>AB139-AD139</f>
        <v>#DIV/0!</v>
      </c>
      <c r="AD139" s="268" t="e">
        <f>(H139+H140+I139+I140)/(12*(D139+D140))*1000</f>
        <v>#DIV/0!</v>
      </c>
      <c r="AE139" s="104" t="e">
        <f>(AA139+AA140)*AB139*0.012</f>
        <v>#DIV/0!</v>
      </c>
      <c r="AF139" s="489"/>
      <c r="AG139" s="479"/>
      <c r="AH139" s="239" t="e">
        <f>AF139+AF140+AG139-AE139</f>
        <v>#DIV/0!</v>
      </c>
      <c r="AI139" s="5" t="e">
        <f>AH139/(12*(AA139+AA140))*1000</f>
        <v>#DIV/0!</v>
      </c>
      <c r="AJ139" s="6" t="e">
        <f>AI139/AD139</f>
        <v>#DIV/0!</v>
      </c>
      <c r="AK139" s="524">
        <f t="shared" si="41"/>
        <v>0</v>
      </c>
      <c r="AL139" s="10" t="e">
        <f>AF139+AF140+AG139-(AK139+AK140)*AB139*0.012</f>
        <v>#DIV/0!</v>
      </c>
      <c r="AM139" s="5" t="e">
        <f>AL139/(12*(AK139+AK140))*1000</f>
        <v>#DIV/0!</v>
      </c>
      <c r="AN139" s="283" t="e">
        <f>AM139/AD139</f>
        <v>#DIV/0!</v>
      </c>
      <c r="AO139" s="287"/>
      <c r="AP139" s="286" t="e">
        <f>(AO139+AO140)/(12*(AK139+AK140))*1000</f>
        <v>#DIV/0!</v>
      </c>
      <c r="AQ139" s="5" t="e">
        <f>AD139+AM139+AP139</f>
        <v>#DIV/0!</v>
      </c>
      <c r="AR139" s="7" t="e">
        <f>(AM139+AP139)/AD139</f>
        <v>#DIV/0!</v>
      </c>
      <c r="AS139" s="279" t="e">
        <f>AQ139/AD139</f>
        <v>#DIV/0!</v>
      </c>
      <c r="AT139" s="299">
        <f t="shared" si="38"/>
        <v>0</v>
      </c>
      <c r="AU139" s="55">
        <f t="shared" si="42"/>
        <v>0</v>
      </c>
      <c r="AV139" s="54">
        <v>1569.8302259426357</v>
      </c>
      <c r="AW139" s="56" t="e">
        <f t="shared" si="33"/>
        <v>#DIV/0!</v>
      </c>
      <c r="AX139" s="179"/>
      <c r="AY139" s="200"/>
      <c r="AZ139" s="15" t="e">
        <f>(AT139+AT140-AX139-AX140)/((AY139+AY140)*12)</f>
        <v>#DIV/0!</v>
      </c>
      <c r="BA139" s="338" t="e">
        <f>IF(AZ139&lt;0,"!!!","")</f>
        <v>#DIV/0!</v>
      </c>
      <c r="BB139" s="498"/>
      <c r="BC139" s="499" t="str">
        <f t="shared" si="39"/>
        <v/>
      </c>
      <c r="BD139" s="393"/>
      <c r="BE139" s="75"/>
      <c r="BF139" s="428"/>
      <c r="BG139" s="106">
        <f>IF(AF139+AF140-AX139-AX140&lt;0,AF139+AF140-AX139-AX140,0)</f>
        <v>0</v>
      </c>
      <c r="BH139" s="41">
        <f>IF(AF139+AF140+AG139-AX139-AX140+BE139+BF139&lt;0,AF139+AF140+AG139-AX139-AX140+BE139+BF139,0)</f>
        <v>0</v>
      </c>
    </row>
    <row r="140" spans="1:60" s="23" customFormat="1" ht="13.5" thickBot="1" x14ac:dyDescent="0.25">
      <c r="A140" s="535"/>
      <c r="B140" s="541"/>
      <c r="C140" s="91" t="s">
        <v>34</v>
      </c>
      <c r="D140" s="181"/>
      <c r="E140" s="357"/>
      <c r="F140" s="182"/>
      <c r="G140" s="182"/>
      <c r="H140" s="182"/>
      <c r="I140" s="182"/>
      <c r="J140" s="182"/>
      <c r="K140" s="182"/>
      <c r="L140" s="182"/>
      <c r="M140" s="182"/>
      <c r="N140" s="182"/>
      <c r="O140" s="182"/>
      <c r="P140" s="120">
        <f t="shared" si="37"/>
        <v>0</v>
      </c>
      <c r="Q140" s="296" t="s">
        <v>72</v>
      </c>
      <c r="R140" s="390" t="s">
        <v>72</v>
      </c>
      <c r="S140" s="233" t="s">
        <v>72</v>
      </c>
      <c r="T140" s="234" t="s">
        <v>72</v>
      </c>
      <c r="U140" s="234" t="s">
        <v>72</v>
      </c>
      <c r="V140" s="113" t="e">
        <f t="shared" si="40"/>
        <v>#DIV/0!</v>
      </c>
      <c r="W140" s="220" t="e">
        <f t="shared" si="34"/>
        <v>#DIV/0!</v>
      </c>
      <c r="X140" s="220" t="e">
        <f t="shared" si="35"/>
        <v>#DIV/0!</v>
      </c>
      <c r="Y140" s="227" t="e">
        <f t="shared" si="36"/>
        <v>#DIV/0!</v>
      </c>
      <c r="Z140" s="381">
        <v>0.2</v>
      </c>
      <c r="AA140" s="467"/>
      <c r="AB140" s="269" t="s">
        <v>72</v>
      </c>
      <c r="AC140" s="238" t="s">
        <v>72</v>
      </c>
      <c r="AD140" s="234" t="s">
        <v>72</v>
      </c>
      <c r="AE140" s="271" t="s">
        <v>72</v>
      </c>
      <c r="AF140" s="490"/>
      <c r="AG140" s="480"/>
      <c r="AH140" s="272" t="s">
        <v>72</v>
      </c>
      <c r="AI140" s="273" t="s">
        <v>72</v>
      </c>
      <c r="AJ140" s="274" t="s">
        <v>72</v>
      </c>
      <c r="AK140" s="275">
        <f t="shared" si="41"/>
        <v>0</v>
      </c>
      <c r="AL140" s="272" t="s">
        <v>72</v>
      </c>
      <c r="AM140" s="273" t="s">
        <v>72</v>
      </c>
      <c r="AN140" s="284" t="s">
        <v>72</v>
      </c>
      <c r="AO140" s="340"/>
      <c r="AP140" s="272" t="s">
        <v>72</v>
      </c>
      <c r="AQ140" s="272" t="s">
        <v>72</v>
      </c>
      <c r="AR140" s="273" t="s">
        <v>72</v>
      </c>
      <c r="AS140" s="280" t="s">
        <v>72</v>
      </c>
      <c r="AT140" s="300">
        <f t="shared" si="38"/>
        <v>0</v>
      </c>
      <c r="AU140" s="77">
        <f t="shared" si="42"/>
        <v>0</v>
      </c>
      <c r="AV140" s="76">
        <v>1188.6250323750326</v>
      </c>
      <c r="AW140" s="78" t="e">
        <f t="shared" si="33"/>
        <v>#DIV/0!</v>
      </c>
      <c r="AX140" s="181"/>
      <c r="AY140" s="201"/>
      <c r="AZ140" s="88"/>
      <c r="BA140" s="339" t="e">
        <f>BA139</f>
        <v>#DIV/0!</v>
      </c>
      <c r="BB140" s="500"/>
      <c r="BC140" s="501" t="str">
        <f t="shared" si="39"/>
        <v/>
      </c>
      <c r="BD140" s="393"/>
      <c r="BE140" s="70"/>
      <c r="BF140" s="426"/>
      <c r="BG140" s="107"/>
      <c r="BH140" s="90"/>
    </row>
    <row r="141" spans="1:60" s="23" customFormat="1" x14ac:dyDescent="0.2">
      <c r="A141" s="532"/>
      <c r="B141" s="544"/>
      <c r="C141" s="65" t="s">
        <v>33</v>
      </c>
      <c r="D141" s="175"/>
      <c r="E141" s="354"/>
      <c r="F141" s="176"/>
      <c r="G141" s="176"/>
      <c r="H141" s="176"/>
      <c r="I141" s="176"/>
      <c r="J141" s="176"/>
      <c r="K141" s="176"/>
      <c r="L141" s="176"/>
      <c r="M141" s="176"/>
      <c r="N141" s="176"/>
      <c r="O141" s="176"/>
      <c r="P141" s="121">
        <f t="shared" si="37"/>
        <v>0</v>
      </c>
      <c r="Q141" s="297">
        <f>P141+P142</f>
        <v>0</v>
      </c>
      <c r="R141" s="446"/>
      <c r="S141" s="262"/>
      <c r="T141" s="231"/>
      <c r="U141" s="209">
        <f>Q141-R141-S141-T141</f>
        <v>0</v>
      </c>
      <c r="V141" s="114" t="e">
        <f t="shared" si="40"/>
        <v>#DIV/0!</v>
      </c>
      <c r="W141" s="217" t="e">
        <f t="shared" si="34"/>
        <v>#DIV/0!</v>
      </c>
      <c r="X141" s="217" t="e">
        <f t="shared" si="35"/>
        <v>#DIV/0!</v>
      </c>
      <c r="Y141" s="225" t="e">
        <f t="shared" si="36"/>
        <v>#DIV/0!</v>
      </c>
      <c r="Z141" s="378">
        <v>0.15</v>
      </c>
      <c r="AA141" s="460"/>
      <c r="AB141" s="267" t="e">
        <f>R141/(12*(D141-E141+D142-E142))*1000+((Z141)*0.9756*(F141+0.85*(G141+L141+M141))+(Z142)*0.9403*(F142+0.85*(G142+L142+M142)))/(12*(D141+D142))*1000</f>
        <v>#DIV/0!</v>
      </c>
      <c r="AC141" s="237" t="e">
        <f>AB141-AD141</f>
        <v>#DIV/0!</v>
      </c>
      <c r="AD141" s="268" t="e">
        <f>(H141+H142+I141+I142)/(12*(D141+D142))*1000</f>
        <v>#DIV/0!</v>
      </c>
      <c r="AE141" s="104" t="e">
        <f>(AA141+AA142)*AB141*0.012</f>
        <v>#DIV/0!</v>
      </c>
      <c r="AF141" s="489"/>
      <c r="AG141" s="479"/>
      <c r="AH141" s="239" t="e">
        <f>AF141+AF142+AG141-AE141</f>
        <v>#DIV/0!</v>
      </c>
      <c r="AI141" s="5" t="e">
        <f>AH141/(12*(AA141+AA142))*1000</f>
        <v>#DIV/0!</v>
      </c>
      <c r="AJ141" s="6" t="e">
        <f>AI141/AD141</f>
        <v>#DIV/0!</v>
      </c>
      <c r="AK141" s="524">
        <f t="shared" si="41"/>
        <v>0</v>
      </c>
      <c r="AL141" s="10" t="e">
        <f>AF141+AF142+AG141-(AK141+AK142)*AB141*0.012</f>
        <v>#DIV/0!</v>
      </c>
      <c r="AM141" s="5" t="e">
        <f>AL141/(12*(AK141+AK142))*1000</f>
        <v>#DIV/0!</v>
      </c>
      <c r="AN141" s="283" t="e">
        <f>AM141/AD141</f>
        <v>#DIV/0!</v>
      </c>
      <c r="AO141" s="287"/>
      <c r="AP141" s="286" t="e">
        <f>(AO141+AO142)/(12*(AK141+AK142))*1000</f>
        <v>#DIV/0!</v>
      </c>
      <c r="AQ141" s="5" t="e">
        <f>AD141+AM141+AP141</f>
        <v>#DIV/0!</v>
      </c>
      <c r="AR141" s="7" t="e">
        <f>(AM141+AP141)/AD141</f>
        <v>#DIV/0!</v>
      </c>
      <c r="AS141" s="279" t="e">
        <f>AQ141/AD141</f>
        <v>#DIV/0!</v>
      </c>
      <c r="AT141" s="299">
        <f t="shared" si="38"/>
        <v>0</v>
      </c>
      <c r="AU141" s="52">
        <f t="shared" si="42"/>
        <v>0</v>
      </c>
      <c r="AV141" s="51">
        <v>1237.8877184181927</v>
      </c>
      <c r="AW141" s="53" t="e">
        <f t="shared" si="33"/>
        <v>#DIV/0!</v>
      </c>
      <c r="AX141" s="175"/>
      <c r="AY141" s="520"/>
      <c r="AZ141" s="15" t="e">
        <f>(AT141+AT142-AX141-AX142)/((AY141+AY142)*12)</f>
        <v>#DIV/0!</v>
      </c>
      <c r="BA141" s="24" t="e">
        <f>IF(AZ141&lt;0,"!!!","")</f>
        <v>#DIV/0!</v>
      </c>
      <c r="BB141" s="420"/>
      <c r="BC141" s="408" t="str">
        <f t="shared" si="39"/>
        <v/>
      </c>
      <c r="BD141" s="393"/>
      <c r="BE141" s="60"/>
      <c r="BF141" s="427"/>
      <c r="BG141" s="106">
        <f>IF(AF141+AF142-AX141-AX142&lt;0,AF141+AF142-AX141-AX142,0)</f>
        <v>0</v>
      </c>
      <c r="BH141" s="41">
        <f>IF(AF141+AF142+AG141-AX141-AX142+BE141+BF141&lt;0,AF141+AF142+AG141-AX141-AX142+BE141+BF141,0)</f>
        <v>0</v>
      </c>
    </row>
    <row r="142" spans="1:60" s="23" customFormat="1" ht="13.5" thickBot="1" x14ac:dyDescent="0.25">
      <c r="A142" s="533"/>
      <c r="B142" s="544"/>
      <c r="C142" s="71" t="s">
        <v>34</v>
      </c>
      <c r="D142" s="177"/>
      <c r="E142" s="355"/>
      <c r="F142" s="178"/>
      <c r="G142" s="178"/>
      <c r="H142" s="178"/>
      <c r="I142" s="178"/>
      <c r="J142" s="178"/>
      <c r="K142" s="178"/>
      <c r="L142" s="178"/>
      <c r="M142" s="178"/>
      <c r="N142" s="178"/>
      <c r="O142" s="178"/>
      <c r="P142" s="155">
        <f t="shared" si="37"/>
        <v>0</v>
      </c>
      <c r="Q142" s="296" t="s">
        <v>72</v>
      </c>
      <c r="R142" s="390" t="s">
        <v>72</v>
      </c>
      <c r="S142" s="233" t="s">
        <v>72</v>
      </c>
      <c r="T142" s="234" t="s">
        <v>72</v>
      </c>
      <c r="U142" s="234" t="s">
        <v>72</v>
      </c>
      <c r="V142" s="111" t="e">
        <f t="shared" si="40"/>
        <v>#DIV/0!</v>
      </c>
      <c r="W142" s="218" t="e">
        <f t="shared" si="34"/>
        <v>#DIV/0!</v>
      </c>
      <c r="X142" s="218" t="e">
        <f t="shared" si="35"/>
        <v>#DIV/0!</v>
      </c>
      <c r="Y142" s="224" t="e">
        <f t="shared" si="36"/>
        <v>#DIV/0!</v>
      </c>
      <c r="Z142" s="379">
        <v>0.2</v>
      </c>
      <c r="AA142" s="461"/>
      <c r="AB142" s="269" t="s">
        <v>72</v>
      </c>
      <c r="AC142" s="238" t="s">
        <v>72</v>
      </c>
      <c r="AD142" s="234" t="s">
        <v>72</v>
      </c>
      <c r="AE142" s="271" t="s">
        <v>72</v>
      </c>
      <c r="AF142" s="490"/>
      <c r="AG142" s="480"/>
      <c r="AH142" s="272" t="s">
        <v>72</v>
      </c>
      <c r="AI142" s="273" t="s">
        <v>72</v>
      </c>
      <c r="AJ142" s="274" t="s">
        <v>72</v>
      </c>
      <c r="AK142" s="275">
        <f t="shared" si="41"/>
        <v>0</v>
      </c>
      <c r="AL142" s="272" t="s">
        <v>72</v>
      </c>
      <c r="AM142" s="273" t="s">
        <v>72</v>
      </c>
      <c r="AN142" s="284" t="s">
        <v>72</v>
      </c>
      <c r="AO142" s="340"/>
      <c r="AP142" s="272" t="s">
        <v>72</v>
      </c>
      <c r="AQ142" s="272" t="s">
        <v>72</v>
      </c>
      <c r="AR142" s="273" t="s">
        <v>72</v>
      </c>
      <c r="AS142" s="280" t="s">
        <v>72</v>
      </c>
      <c r="AT142" s="300">
        <f t="shared" si="38"/>
        <v>0</v>
      </c>
      <c r="AU142" s="73">
        <f t="shared" si="42"/>
        <v>0</v>
      </c>
      <c r="AV142" s="72">
        <v>1046.5750120598168</v>
      </c>
      <c r="AW142" s="74" t="e">
        <f t="shared" si="33"/>
        <v>#DIV/0!</v>
      </c>
      <c r="AX142" s="177"/>
      <c r="AY142" s="521"/>
      <c r="AZ142" s="88"/>
      <c r="BA142" s="392" t="e">
        <f>BA141</f>
        <v>#DIV/0!</v>
      </c>
      <c r="BB142" s="421"/>
      <c r="BC142" s="409" t="str">
        <f t="shared" si="39"/>
        <v/>
      </c>
      <c r="BD142" s="393"/>
      <c r="BE142" s="61"/>
      <c r="BF142" s="431"/>
      <c r="BG142" s="107"/>
      <c r="BH142" s="90"/>
    </row>
    <row r="143" spans="1:60" s="23" customFormat="1" x14ac:dyDescent="0.2">
      <c r="A143" s="534"/>
      <c r="B143" s="540"/>
      <c r="C143" s="99" t="s">
        <v>33</v>
      </c>
      <c r="D143" s="179"/>
      <c r="E143" s="356"/>
      <c r="F143" s="180"/>
      <c r="G143" s="180"/>
      <c r="H143" s="180"/>
      <c r="I143" s="180"/>
      <c r="J143" s="180"/>
      <c r="K143" s="180"/>
      <c r="L143" s="180"/>
      <c r="M143" s="180"/>
      <c r="N143" s="180"/>
      <c r="O143" s="180"/>
      <c r="P143" s="119">
        <f t="shared" si="37"/>
        <v>0</v>
      </c>
      <c r="Q143" s="207">
        <f>P143+P144</f>
        <v>0</v>
      </c>
      <c r="R143" s="447"/>
      <c r="S143" s="262"/>
      <c r="T143" s="231"/>
      <c r="U143" s="209">
        <f>Q143-R143-S143-T143</f>
        <v>0</v>
      </c>
      <c r="V143" s="112" t="e">
        <f t="shared" si="40"/>
        <v>#DIV/0!</v>
      </c>
      <c r="W143" s="219" t="e">
        <f t="shared" si="34"/>
        <v>#DIV/0!</v>
      </c>
      <c r="X143" s="219" t="e">
        <f t="shared" si="35"/>
        <v>#DIV/0!</v>
      </c>
      <c r="Y143" s="226" t="e">
        <f t="shared" si="36"/>
        <v>#DIV/0!</v>
      </c>
      <c r="Z143" s="380">
        <v>0.15</v>
      </c>
      <c r="AA143" s="462"/>
      <c r="AB143" s="267" t="e">
        <f>R143/(12*(D143-E143+D144-E144))*1000+((Z143)*0.9756*(F143+0.85*(G143+L143+M143))+(Z144)*0.9403*(F144+0.85*(G144+L144+M144)))/(12*(D143+D144))*1000</f>
        <v>#DIV/0!</v>
      </c>
      <c r="AC143" s="237" t="e">
        <f>AB143-AD143</f>
        <v>#DIV/0!</v>
      </c>
      <c r="AD143" s="268" t="e">
        <f>(H143+H144+I143+I144)/(12*(D143+D144))*1000</f>
        <v>#DIV/0!</v>
      </c>
      <c r="AE143" s="104" t="e">
        <f>(AA143+AA144)*AB143*0.012</f>
        <v>#DIV/0!</v>
      </c>
      <c r="AF143" s="489"/>
      <c r="AG143" s="479"/>
      <c r="AH143" s="239" t="e">
        <f>AF143+AF144+AG143-AE143</f>
        <v>#DIV/0!</v>
      </c>
      <c r="AI143" s="5" t="e">
        <f>AH143/(12*(AA143+AA144))*1000</f>
        <v>#DIV/0!</v>
      </c>
      <c r="AJ143" s="6" t="e">
        <f>AI143/AD143</f>
        <v>#DIV/0!</v>
      </c>
      <c r="AK143" s="524">
        <f t="shared" si="41"/>
        <v>0</v>
      </c>
      <c r="AL143" s="10" t="e">
        <f>AF143+AF144+AG143-(AK143+AK144)*AB143*0.012</f>
        <v>#DIV/0!</v>
      </c>
      <c r="AM143" s="5" t="e">
        <f>AL143/(12*(AK143+AK144))*1000</f>
        <v>#DIV/0!</v>
      </c>
      <c r="AN143" s="283" t="e">
        <f>AM143/AD143</f>
        <v>#DIV/0!</v>
      </c>
      <c r="AO143" s="287"/>
      <c r="AP143" s="286" t="e">
        <f>(AO143+AO144)/(12*(AK143+AK144))*1000</f>
        <v>#DIV/0!</v>
      </c>
      <c r="AQ143" s="5" t="e">
        <f>AD143+AM143+AP143</f>
        <v>#DIV/0!</v>
      </c>
      <c r="AR143" s="7" t="e">
        <f>(AM143+AP143)/AD143</f>
        <v>#DIV/0!</v>
      </c>
      <c r="AS143" s="279" t="e">
        <f>AQ143/AD143</f>
        <v>#DIV/0!</v>
      </c>
      <c r="AT143" s="299">
        <f t="shared" si="38"/>
        <v>0</v>
      </c>
      <c r="AU143" s="55">
        <f t="shared" si="42"/>
        <v>0</v>
      </c>
      <c r="AV143" s="54">
        <v>1964.9834921430959</v>
      </c>
      <c r="AW143" s="56" t="e">
        <f t="shared" si="33"/>
        <v>#DIV/0!</v>
      </c>
      <c r="AX143" s="179"/>
      <c r="AY143" s="200"/>
      <c r="AZ143" s="15" t="e">
        <f>(AT143+AT144-AX143-AX144)/((AY143+AY144)*12)</f>
        <v>#DIV/0!</v>
      </c>
      <c r="BA143" s="24" t="e">
        <f>IF(AZ143&lt;0,"!!!","")</f>
        <v>#DIV/0!</v>
      </c>
      <c r="BB143" s="422"/>
      <c r="BC143" s="410" t="str">
        <f t="shared" si="39"/>
        <v/>
      </c>
      <c r="BD143" s="393"/>
      <c r="BE143" s="75"/>
      <c r="BF143" s="428"/>
      <c r="BG143" s="106">
        <f>IF(AF143+AF144-AX143-AX144&lt;0,AF143+AF144-AX143-AX144,0)</f>
        <v>0</v>
      </c>
      <c r="BH143" s="41">
        <f>IF(AF143+AF144+AG143-AX143-AX144+BE143+BF143&lt;0,AF143+AF144+AG143-AX143-AX144+BE143+BF143,0)</f>
        <v>0</v>
      </c>
    </row>
    <row r="144" spans="1:60" s="23" customFormat="1" ht="13.5" thickBot="1" x14ac:dyDescent="0.25">
      <c r="A144" s="535"/>
      <c r="B144" s="541"/>
      <c r="C144" s="91" t="s">
        <v>34</v>
      </c>
      <c r="D144" s="181"/>
      <c r="E144" s="357"/>
      <c r="F144" s="182"/>
      <c r="G144" s="182"/>
      <c r="H144" s="182"/>
      <c r="I144" s="182"/>
      <c r="J144" s="182"/>
      <c r="K144" s="182"/>
      <c r="L144" s="182"/>
      <c r="M144" s="182"/>
      <c r="N144" s="182"/>
      <c r="O144" s="182"/>
      <c r="P144" s="120">
        <f t="shared" si="37"/>
        <v>0</v>
      </c>
      <c r="Q144" s="296" t="s">
        <v>72</v>
      </c>
      <c r="R144" s="390" t="s">
        <v>72</v>
      </c>
      <c r="S144" s="233" t="s">
        <v>72</v>
      </c>
      <c r="T144" s="234" t="s">
        <v>72</v>
      </c>
      <c r="U144" s="234" t="s">
        <v>72</v>
      </c>
      <c r="V144" s="113" t="e">
        <f t="shared" si="40"/>
        <v>#DIV/0!</v>
      </c>
      <c r="W144" s="220" t="e">
        <f t="shared" si="34"/>
        <v>#DIV/0!</v>
      </c>
      <c r="X144" s="220" t="e">
        <f t="shared" si="35"/>
        <v>#DIV/0!</v>
      </c>
      <c r="Y144" s="227" t="e">
        <f t="shared" si="36"/>
        <v>#DIV/0!</v>
      </c>
      <c r="Z144" s="381">
        <v>0.2</v>
      </c>
      <c r="AA144" s="463"/>
      <c r="AB144" s="269" t="s">
        <v>72</v>
      </c>
      <c r="AC144" s="238" t="s">
        <v>72</v>
      </c>
      <c r="AD144" s="234" t="s">
        <v>72</v>
      </c>
      <c r="AE144" s="271" t="s">
        <v>72</v>
      </c>
      <c r="AF144" s="490"/>
      <c r="AG144" s="480"/>
      <c r="AH144" s="272" t="s">
        <v>72</v>
      </c>
      <c r="AI144" s="273" t="s">
        <v>72</v>
      </c>
      <c r="AJ144" s="274" t="s">
        <v>72</v>
      </c>
      <c r="AK144" s="275">
        <f t="shared" si="41"/>
        <v>0</v>
      </c>
      <c r="AL144" s="272" t="s">
        <v>72</v>
      </c>
      <c r="AM144" s="273" t="s">
        <v>72</v>
      </c>
      <c r="AN144" s="284" t="s">
        <v>72</v>
      </c>
      <c r="AO144" s="340"/>
      <c r="AP144" s="272" t="s">
        <v>72</v>
      </c>
      <c r="AQ144" s="272" t="s">
        <v>72</v>
      </c>
      <c r="AR144" s="273" t="s">
        <v>72</v>
      </c>
      <c r="AS144" s="280" t="s">
        <v>72</v>
      </c>
      <c r="AT144" s="300">
        <f t="shared" si="38"/>
        <v>0</v>
      </c>
      <c r="AU144" s="77">
        <f t="shared" si="42"/>
        <v>0</v>
      </c>
      <c r="AV144" s="76">
        <v>1985.1617741589887</v>
      </c>
      <c r="AW144" s="78" t="e">
        <f t="shared" ref="AW144:AW174" si="43">Y144/AV144</f>
        <v>#DIV/0!</v>
      </c>
      <c r="AX144" s="181"/>
      <c r="AY144" s="201"/>
      <c r="AZ144" s="88"/>
      <c r="BA144" s="392" t="e">
        <f>BA143</f>
        <v>#DIV/0!</v>
      </c>
      <c r="BB144" s="419"/>
      <c r="BC144" s="407" t="str">
        <f t="shared" si="39"/>
        <v/>
      </c>
      <c r="BD144" s="393"/>
      <c r="BE144" s="70"/>
      <c r="BF144" s="426"/>
      <c r="BG144" s="107"/>
      <c r="BH144" s="90"/>
    </row>
    <row r="145" spans="1:60" s="23" customFormat="1" x14ac:dyDescent="0.2">
      <c r="A145" s="532"/>
      <c r="B145" s="544"/>
      <c r="C145" s="65" t="s">
        <v>33</v>
      </c>
      <c r="D145" s="175"/>
      <c r="E145" s="354"/>
      <c r="F145" s="176"/>
      <c r="G145" s="176"/>
      <c r="H145" s="176"/>
      <c r="I145" s="176"/>
      <c r="J145" s="176"/>
      <c r="K145" s="176"/>
      <c r="L145" s="176"/>
      <c r="M145" s="176"/>
      <c r="N145" s="176"/>
      <c r="O145" s="176"/>
      <c r="P145" s="121">
        <f t="shared" si="37"/>
        <v>0</v>
      </c>
      <c r="Q145" s="295">
        <f>P145+P146</f>
        <v>0</v>
      </c>
      <c r="R145" s="446"/>
      <c r="S145" s="262"/>
      <c r="T145" s="231"/>
      <c r="U145" s="209">
        <f>Q145-R145-S145-T145</f>
        <v>0</v>
      </c>
      <c r="V145" s="114" t="e">
        <f t="shared" si="40"/>
        <v>#DIV/0!</v>
      </c>
      <c r="W145" s="217" t="e">
        <f t="shared" si="34"/>
        <v>#DIV/0!</v>
      </c>
      <c r="X145" s="217" t="e">
        <f t="shared" si="35"/>
        <v>#DIV/0!</v>
      </c>
      <c r="Y145" s="225" t="e">
        <f t="shared" si="36"/>
        <v>#DIV/0!</v>
      </c>
      <c r="Z145" s="378">
        <v>0.15</v>
      </c>
      <c r="AA145" s="460"/>
      <c r="AB145" s="267" t="e">
        <f>R145/(12*(D145-E145+D146-E146))*1000+((Z145)*0.9756*(F145+0.85*(G145+L145+M145))+(Z146)*0.9403*(F146+0.85*(G146+L146+M146)))/(12*(D145+D146))*1000</f>
        <v>#DIV/0!</v>
      </c>
      <c r="AC145" s="237" t="e">
        <f>AB145-AD145</f>
        <v>#DIV/0!</v>
      </c>
      <c r="AD145" s="268" t="e">
        <f>(H145+H146+I145+I146)/(12*(D145+D146))*1000</f>
        <v>#DIV/0!</v>
      </c>
      <c r="AE145" s="104" t="e">
        <f>(AA145+AA146)*AB145*0.012</f>
        <v>#DIV/0!</v>
      </c>
      <c r="AF145" s="489"/>
      <c r="AG145" s="479"/>
      <c r="AH145" s="239" t="e">
        <f>AF145+AF146+AG145-AE145</f>
        <v>#DIV/0!</v>
      </c>
      <c r="AI145" s="5" t="e">
        <f>AH145/(12*(AA145+AA146))*1000</f>
        <v>#DIV/0!</v>
      </c>
      <c r="AJ145" s="6" t="e">
        <f>AI145/AD145</f>
        <v>#DIV/0!</v>
      </c>
      <c r="AK145" s="524">
        <f t="shared" si="41"/>
        <v>0</v>
      </c>
      <c r="AL145" s="10" t="e">
        <f>AF145+AF146+AG145-(AK145+AK146)*AB145*0.012</f>
        <v>#DIV/0!</v>
      </c>
      <c r="AM145" s="5" t="e">
        <f>AL145/(12*(AK145+AK146))*1000</f>
        <v>#DIV/0!</v>
      </c>
      <c r="AN145" s="283" t="e">
        <f>AM145/AD145</f>
        <v>#DIV/0!</v>
      </c>
      <c r="AO145" s="287"/>
      <c r="AP145" s="286" t="e">
        <f>(AO145+AO146)/(12*(AK145+AK146))*1000</f>
        <v>#DIV/0!</v>
      </c>
      <c r="AQ145" s="5" t="e">
        <f>AD145+AM145+AP145</f>
        <v>#DIV/0!</v>
      </c>
      <c r="AR145" s="7" t="e">
        <f>(AM145+AP145)/AD145</f>
        <v>#DIV/0!</v>
      </c>
      <c r="AS145" s="279" t="e">
        <f>AQ145/AD145</f>
        <v>#DIV/0!</v>
      </c>
      <c r="AT145" s="299">
        <f t="shared" si="38"/>
        <v>0</v>
      </c>
      <c r="AU145" s="52">
        <f t="shared" si="42"/>
        <v>0</v>
      </c>
      <c r="AV145" s="51">
        <v>2713.9644599256635</v>
      </c>
      <c r="AW145" s="53" t="e">
        <f t="shared" si="43"/>
        <v>#DIV/0!</v>
      </c>
      <c r="AX145" s="175"/>
      <c r="AY145" s="520"/>
      <c r="AZ145" s="15" t="e">
        <f>(AT145+AT146-AX145-AX146)/((AY145+AY146)*12)</f>
        <v>#DIV/0!</v>
      </c>
      <c r="BA145" s="24" t="e">
        <f>IF(AZ145&lt;0,"!!!","")</f>
        <v>#DIV/0!</v>
      </c>
      <c r="BB145" s="420"/>
      <c r="BC145" s="408" t="str">
        <f t="shared" si="39"/>
        <v/>
      </c>
      <c r="BD145" s="393"/>
      <c r="BE145" s="60"/>
      <c r="BF145" s="427"/>
      <c r="BG145" s="106">
        <f>IF(AF145+AF146-AX145-AX146&lt;0,AF145+AF146-AX145-AX146,0)</f>
        <v>0</v>
      </c>
      <c r="BH145" s="41">
        <f>IF(AF145+AF146+AG145-AX145-AX146+BE145+BF145&lt;0,AF145+AF146+AG145-AX145-AX146+BE145+BF145,0)</f>
        <v>0</v>
      </c>
    </row>
    <row r="146" spans="1:60" s="23" customFormat="1" ht="13.5" thickBot="1" x14ac:dyDescent="0.25">
      <c r="A146" s="533"/>
      <c r="B146" s="544"/>
      <c r="C146" s="71" t="s">
        <v>34</v>
      </c>
      <c r="D146" s="177"/>
      <c r="E146" s="355"/>
      <c r="F146" s="178"/>
      <c r="G146" s="178"/>
      <c r="H146" s="178"/>
      <c r="I146" s="178"/>
      <c r="J146" s="178"/>
      <c r="K146" s="178"/>
      <c r="L146" s="178"/>
      <c r="M146" s="178"/>
      <c r="N146" s="178"/>
      <c r="O146" s="178"/>
      <c r="P146" s="155">
        <f t="shared" si="37"/>
        <v>0</v>
      </c>
      <c r="Q146" s="296" t="s">
        <v>72</v>
      </c>
      <c r="R146" s="390" t="s">
        <v>72</v>
      </c>
      <c r="S146" s="233" t="s">
        <v>72</v>
      </c>
      <c r="T146" s="234" t="s">
        <v>72</v>
      </c>
      <c r="U146" s="234" t="s">
        <v>72</v>
      </c>
      <c r="V146" s="111" t="e">
        <f t="shared" si="40"/>
        <v>#DIV/0!</v>
      </c>
      <c r="W146" s="218" t="e">
        <f t="shared" ref="W146:W174" si="44">H146/(12*D146)*1000</f>
        <v>#DIV/0!</v>
      </c>
      <c r="X146" s="218" t="e">
        <f t="shared" ref="X146:X174" si="45">I146/(12*D146)*1000</f>
        <v>#DIV/0!</v>
      </c>
      <c r="Y146" s="224" t="e">
        <f t="shared" si="36"/>
        <v>#DIV/0!</v>
      </c>
      <c r="Z146" s="379">
        <v>0.2</v>
      </c>
      <c r="AA146" s="461"/>
      <c r="AB146" s="269" t="s">
        <v>72</v>
      </c>
      <c r="AC146" s="238" t="s">
        <v>72</v>
      </c>
      <c r="AD146" s="234" t="s">
        <v>72</v>
      </c>
      <c r="AE146" s="271" t="s">
        <v>72</v>
      </c>
      <c r="AF146" s="490"/>
      <c r="AG146" s="480"/>
      <c r="AH146" s="272" t="s">
        <v>72</v>
      </c>
      <c r="AI146" s="273" t="s">
        <v>72</v>
      </c>
      <c r="AJ146" s="274" t="s">
        <v>72</v>
      </c>
      <c r="AK146" s="275">
        <f t="shared" si="41"/>
        <v>0</v>
      </c>
      <c r="AL146" s="272" t="s">
        <v>72</v>
      </c>
      <c r="AM146" s="273" t="s">
        <v>72</v>
      </c>
      <c r="AN146" s="284" t="s">
        <v>72</v>
      </c>
      <c r="AO146" s="340"/>
      <c r="AP146" s="272" t="s">
        <v>72</v>
      </c>
      <c r="AQ146" s="272" t="s">
        <v>72</v>
      </c>
      <c r="AR146" s="273" t="s">
        <v>72</v>
      </c>
      <c r="AS146" s="280" t="s">
        <v>72</v>
      </c>
      <c r="AT146" s="300">
        <f t="shared" si="38"/>
        <v>0</v>
      </c>
      <c r="AU146" s="73">
        <f t="shared" si="42"/>
        <v>0</v>
      </c>
      <c r="AV146" s="72">
        <v>2481.993670886076</v>
      </c>
      <c r="AW146" s="74" t="e">
        <f t="shared" si="43"/>
        <v>#DIV/0!</v>
      </c>
      <c r="AX146" s="177"/>
      <c r="AY146" s="521"/>
      <c r="AZ146" s="88"/>
      <c r="BA146" s="69" t="e">
        <f>BA145</f>
        <v>#DIV/0!</v>
      </c>
      <c r="BB146" s="421"/>
      <c r="BC146" s="409" t="str">
        <f t="shared" si="39"/>
        <v/>
      </c>
      <c r="BD146" s="393"/>
      <c r="BE146" s="61"/>
      <c r="BF146" s="431"/>
      <c r="BG146" s="107"/>
      <c r="BH146" s="90"/>
    </row>
    <row r="147" spans="1:60" s="23" customFormat="1" x14ac:dyDescent="0.2">
      <c r="A147" s="534"/>
      <c r="B147" s="540"/>
      <c r="C147" s="99" t="s">
        <v>33</v>
      </c>
      <c r="D147" s="179"/>
      <c r="E147" s="356"/>
      <c r="F147" s="180"/>
      <c r="G147" s="180"/>
      <c r="H147" s="180"/>
      <c r="I147" s="180"/>
      <c r="J147" s="180"/>
      <c r="K147" s="180"/>
      <c r="L147" s="180"/>
      <c r="M147" s="180"/>
      <c r="N147" s="180"/>
      <c r="O147" s="180"/>
      <c r="P147" s="119">
        <f t="shared" si="37"/>
        <v>0</v>
      </c>
      <c r="Q147" s="208">
        <f>P147+P148</f>
        <v>0</v>
      </c>
      <c r="R147" s="447"/>
      <c r="S147" s="262"/>
      <c r="T147" s="231"/>
      <c r="U147" s="209">
        <f>Q147-R147-S147-T147</f>
        <v>0</v>
      </c>
      <c r="V147" s="112" t="e">
        <f t="shared" si="40"/>
        <v>#DIV/0!</v>
      </c>
      <c r="W147" s="219" t="e">
        <f t="shared" si="44"/>
        <v>#DIV/0!</v>
      </c>
      <c r="X147" s="219" t="e">
        <f t="shared" si="45"/>
        <v>#DIV/0!</v>
      </c>
      <c r="Y147" s="226" t="e">
        <f t="shared" si="36"/>
        <v>#DIV/0!</v>
      </c>
      <c r="Z147" s="380">
        <v>0.15</v>
      </c>
      <c r="AA147" s="462"/>
      <c r="AB147" s="267" t="e">
        <f>R147/(12*(D147-E147+D148-E148))*1000+((Z147)*0.9756*(F147+0.85*(G147+L147+M147))+(Z148)*0.9403*(F148+0.85*(G148+L148+M148)))/(12*(D147+D148))*1000</f>
        <v>#DIV/0!</v>
      </c>
      <c r="AC147" s="237" t="e">
        <f>AB147-AD147</f>
        <v>#DIV/0!</v>
      </c>
      <c r="AD147" s="268" t="e">
        <f>(H147+H148+I147+I148)/(12*(D147+D148))*1000</f>
        <v>#DIV/0!</v>
      </c>
      <c r="AE147" s="104" t="e">
        <f>(AA147+AA148)*AB147*0.012</f>
        <v>#DIV/0!</v>
      </c>
      <c r="AF147" s="489"/>
      <c r="AG147" s="479"/>
      <c r="AH147" s="239" t="e">
        <f>AF147+AF148+AG147-AE147</f>
        <v>#DIV/0!</v>
      </c>
      <c r="AI147" s="5" t="e">
        <f>AH147/(12*(AA147+AA148))*1000</f>
        <v>#DIV/0!</v>
      </c>
      <c r="AJ147" s="6" t="e">
        <f>AI147/AD147</f>
        <v>#DIV/0!</v>
      </c>
      <c r="AK147" s="524">
        <f t="shared" si="41"/>
        <v>0</v>
      </c>
      <c r="AL147" s="10" t="e">
        <f>AF147+AF148+AG147-(AK147+AK148)*AB147*0.012</f>
        <v>#DIV/0!</v>
      </c>
      <c r="AM147" s="5" t="e">
        <f>AL147/(12*(AK147+AK148))*1000</f>
        <v>#DIV/0!</v>
      </c>
      <c r="AN147" s="283" t="e">
        <f>AM147/AD147</f>
        <v>#DIV/0!</v>
      </c>
      <c r="AO147" s="287"/>
      <c r="AP147" s="286" t="e">
        <f>(AO147+AO148)/(12*(AK147+AK148))*1000</f>
        <v>#DIV/0!</v>
      </c>
      <c r="AQ147" s="5" t="e">
        <f>AD147+AM147+AP147</f>
        <v>#DIV/0!</v>
      </c>
      <c r="AR147" s="7" t="e">
        <f>(AM147+AP147)/AD147</f>
        <v>#DIV/0!</v>
      </c>
      <c r="AS147" s="279" t="e">
        <f>AQ147/AD147</f>
        <v>#DIV/0!</v>
      </c>
      <c r="AT147" s="299">
        <f t="shared" si="38"/>
        <v>0</v>
      </c>
      <c r="AU147" s="55">
        <f t="shared" si="42"/>
        <v>0</v>
      </c>
      <c r="AV147" s="54">
        <v>2915.857458785686</v>
      </c>
      <c r="AW147" s="56" t="e">
        <f t="shared" si="43"/>
        <v>#DIV/0!</v>
      </c>
      <c r="AX147" s="179"/>
      <c r="AY147" s="200"/>
      <c r="AZ147" s="15" t="e">
        <f>(AT147+AT148-AX147-AX148)/((AY147+AY148)*12)</f>
        <v>#DIV/0!</v>
      </c>
      <c r="BA147" t="e">
        <f>IF(AZ147&lt;0,"!!!","")</f>
        <v>#DIV/0!</v>
      </c>
      <c r="BB147" s="422"/>
      <c r="BC147" s="410" t="str">
        <f t="shared" si="39"/>
        <v/>
      </c>
      <c r="BD147" s="393"/>
      <c r="BE147" s="75"/>
      <c r="BF147" s="428"/>
      <c r="BG147" s="106">
        <f>IF(AF147+AF148-AX147-AX148&lt;0,AF147+AF148-AX147-AX148,0)</f>
        <v>0</v>
      </c>
      <c r="BH147" s="41">
        <f>IF(AF147+AF148+AG147-AX147-AX148+BE147+BF147&lt;0,AF147+AF148+AG147-AX147-AX148+BE147+BF147,0)</f>
        <v>0</v>
      </c>
    </row>
    <row r="148" spans="1:60" s="23" customFormat="1" ht="13.5" thickBot="1" x14ac:dyDescent="0.25">
      <c r="A148" s="535"/>
      <c r="B148" s="541"/>
      <c r="C148" s="91" t="s">
        <v>34</v>
      </c>
      <c r="D148" s="181"/>
      <c r="E148" s="357"/>
      <c r="F148" s="182"/>
      <c r="G148" s="182"/>
      <c r="H148" s="182"/>
      <c r="I148" s="182"/>
      <c r="J148" s="182"/>
      <c r="K148" s="182"/>
      <c r="L148" s="182"/>
      <c r="M148" s="182"/>
      <c r="N148" s="182"/>
      <c r="O148" s="182"/>
      <c r="P148" s="120">
        <f t="shared" si="37"/>
        <v>0</v>
      </c>
      <c r="Q148" s="296" t="s">
        <v>72</v>
      </c>
      <c r="R148" s="390" t="s">
        <v>72</v>
      </c>
      <c r="S148" s="233" t="s">
        <v>72</v>
      </c>
      <c r="T148" s="234" t="s">
        <v>72</v>
      </c>
      <c r="U148" s="234" t="s">
        <v>72</v>
      </c>
      <c r="V148" s="113" t="e">
        <f t="shared" si="40"/>
        <v>#DIV/0!</v>
      </c>
      <c r="W148" s="220" t="e">
        <f t="shared" si="44"/>
        <v>#DIV/0!</v>
      </c>
      <c r="X148" s="220" t="e">
        <f t="shared" si="45"/>
        <v>#DIV/0!</v>
      </c>
      <c r="Y148" s="227" t="e">
        <f>W148+X148</f>
        <v>#DIV/0!</v>
      </c>
      <c r="Z148" s="381">
        <v>0.2</v>
      </c>
      <c r="AA148" s="463"/>
      <c r="AB148" s="269" t="s">
        <v>72</v>
      </c>
      <c r="AC148" s="238" t="s">
        <v>72</v>
      </c>
      <c r="AD148" s="234" t="s">
        <v>72</v>
      </c>
      <c r="AE148" s="271" t="s">
        <v>72</v>
      </c>
      <c r="AF148" s="490"/>
      <c r="AG148" s="480"/>
      <c r="AH148" s="272" t="s">
        <v>72</v>
      </c>
      <c r="AI148" s="273" t="s">
        <v>72</v>
      </c>
      <c r="AJ148" s="274" t="s">
        <v>72</v>
      </c>
      <c r="AK148" s="275">
        <f t="shared" si="41"/>
        <v>0</v>
      </c>
      <c r="AL148" s="272" t="s">
        <v>72</v>
      </c>
      <c r="AM148" s="273" t="s">
        <v>72</v>
      </c>
      <c r="AN148" s="284" t="s">
        <v>72</v>
      </c>
      <c r="AO148" s="340"/>
      <c r="AP148" s="272" t="s">
        <v>72</v>
      </c>
      <c r="AQ148" s="272" t="s">
        <v>72</v>
      </c>
      <c r="AR148" s="273" t="s">
        <v>72</v>
      </c>
      <c r="AS148" s="280" t="s">
        <v>72</v>
      </c>
      <c r="AT148" s="300">
        <f t="shared" si="38"/>
        <v>0</v>
      </c>
      <c r="AU148" s="77">
        <f t="shared" si="42"/>
        <v>0</v>
      </c>
      <c r="AV148" s="76">
        <v>2734.7676731151696</v>
      </c>
      <c r="AW148" s="78" t="e">
        <f t="shared" si="43"/>
        <v>#DIV/0!</v>
      </c>
      <c r="AX148" s="181"/>
      <c r="AY148" s="201"/>
      <c r="AZ148" s="88"/>
      <c r="BA148" s="392" t="e">
        <f>BA147</f>
        <v>#DIV/0!</v>
      </c>
      <c r="BB148" s="419"/>
      <c r="BC148" s="407" t="str">
        <f t="shared" si="39"/>
        <v/>
      </c>
      <c r="BD148" s="393"/>
      <c r="BE148" s="70"/>
      <c r="BF148" s="426"/>
      <c r="BG148" s="107"/>
      <c r="BH148" s="90"/>
    </row>
    <row r="149" spans="1:60" s="23" customFormat="1" x14ac:dyDescent="0.2">
      <c r="A149" s="532"/>
      <c r="B149" s="544"/>
      <c r="C149" s="65" t="s">
        <v>33</v>
      </c>
      <c r="D149" s="175"/>
      <c r="E149" s="354"/>
      <c r="F149" s="176"/>
      <c r="G149" s="176"/>
      <c r="H149" s="176"/>
      <c r="I149" s="176"/>
      <c r="J149" s="176"/>
      <c r="K149" s="176"/>
      <c r="L149" s="176"/>
      <c r="M149" s="176"/>
      <c r="N149" s="176"/>
      <c r="O149" s="176"/>
      <c r="P149" s="121">
        <f t="shared" si="37"/>
        <v>0</v>
      </c>
      <c r="Q149" s="295">
        <f>P149+P150</f>
        <v>0</v>
      </c>
      <c r="R149" s="446"/>
      <c r="S149" s="262"/>
      <c r="T149" s="231"/>
      <c r="U149" s="209">
        <f>Q149-R149-S149-T149</f>
        <v>0</v>
      </c>
      <c r="V149" s="114" t="e">
        <f t="shared" si="40"/>
        <v>#DIV/0!</v>
      </c>
      <c r="W149" s="217" t="e">
        <f t="shared" si="44"/>
        <v>#DIV/0!</v>
      </c>
      <c r="X149" s="217" t="e">
        <f t="shared" si="45"/>
        <v>#DIV/0!</v>
      </c>
      <c r="Y149" s="225" t="e">
        <f t="shared" si="36"/>
        <v>#DIV/0!</v>
      </c>
      <c r="Z149" s="378">
        <v>0.15</v>
      </c>
      <c r="AA149" s="460"/>
      <c r="AB149" s="267" t="e">
        <f>R149/(12*(D149-E149+D150-E150))*1000+((Z149)*0.9756*(F149+0.85*(G149+L149+M149))+(Z150)*0.9403*(F150+0.85*(G150+L150+M150)))/(12*(D149+D150))*1000</f>
        <v>#DIV/0!</v>
      </c>
      <c r="AC149" s="237" t="e">
        <f>AB149-AD149</f>
        <v>#DIV/0!</v>
      </c>
      <c r="AD149" s="268" t="e">
        <f>(H149+H150+I149+I150)/(12*(D149+D150))*1000</f>
        <v>#DIV/0!</v>
      </c>
      <c r="AE149" s="104" t="e">
        <f>(AA149+AA150)*AB149*0.012</f>
        <v>#DIV/0!</v>
      </c>
      <c r="AF149" s="489"/>
      <c r="AG149" s="479"/>
      <c r="AH149" s="239" t="e">
        <f>AF149+AF150+AG149-AE149</f>
        <v>#DIV/0!</v>
      </c>
      <c r="AI149" s="5" t="e">
        <f>AH149/(12*(AA149+AA150))*1000</f>
        <v>#DIV/0!</v>
      </c>
      <c r="AJ149" s="6" t="e">
        <f>AI149/AD149</f>
        <v>#DIV/0!</v>
      </c>
      <c r="AK149" s="524">
        <f t="shared" si="41"/>
        <v>0</v>
      </c>
      <c r="AL149" s="10" t="e">
        <f>AF149+AF150+AG149-(AK149+AK150)*AB149*0.012</f>
        <v>#DIV/0!</v>
      </c>
      <c r="AM149" s="5" t="e">
        <f>AL149/(12*(AK149+AK150))*1000</f>
        <v>#DIV/0!</v>
      </c>
      <c r="AN149" s="283" t="e">
        <f>AM149/AD149</f>
        <v>#DIV/0!</v>
      </c>
      <c r="AO149" s="287"/>
      <c r="AP149" s="286" t="e">
        <f>(AO149+AO150)/(12*(AK149+AK150))*1000</f>
        <v>#DIV/0!</v>
      </c>
      <c r="AQ149" s="5" t="e">
        <f>AD149+AM149+AP149</f>
        <v>#DIV/0!</v>
      </c>
      <c r="AR149" s="7" t="e">
        <f>(AM149+AP149)/AD149</f>
        <v>#DIV/0!</v>
      </c>
      <c r="AS149" s="279" t="e">
        <f>AQ149/AD149</f>
        <v>#DIV/0!</v>
      </c>
      <c r="AT149" s="299">
        <f t="shared" si="38"/>
        <v>0</v>
      </c>
      <c r="AU149" s="52">
        <f t="shared" si="42"/>
        <v>0</v>
      </c>
      <c r="AV149" s="51">
        <v>4100.3751339764203</v>
      </c>
      <c r="AW149" s="53" t="e">
        <f t="shared" si="43"/>
        <v>#DIV/0!</v>
      </c>
      <c r="AX149" s="175"/>
      <c r="AY149" s="520"/>
      <c r="AZ149" s="15" t="e">
        <f>(AT149+AT150-AX149-AX150)/((AY149+AY150)*12)</f>
        <v>#DIV/0!</v>
      </c>
      <c r="BA149" s="24" t="e">
        <f>IF(AZ149&lt;0,"!!!","")</f>
        <v>#DIV/0!</v>
      </c>
      <c r="BB149" s="420"/>
      <c r="BC149" s="408" t="str">
        <f t="shared" si="39"/>
        <v/>
      </c>
      <c r="BD149" s="393"/>
      <c r="BE149" s="60"/>
      <c r="BF149" s="427"/>
      <c r="BG149" s="106">
        <f>IF(AF149+AF150-AX149-AX150&lt;0,AF149+AF150-AX149-AX150,0)</f>
        <v>0</v>
      </c>
      <c r="BH149" s="41">
        <f>IF(AF149+AF150+AG149-AX149-AX150+BE149+BF149&lt;0,AF149+AF150+AG149-AX149-AX150+BE149+BF149,0)</f>
        <v>0</v>
      </c>
    </row>
    <row r="150" spans="1:60" s="23" customFormat="1" ht="13.5" thickBot="1" x14ac:dyDescent="0.25">
      <c r="A150" s="533"/>
      <c r="B150" s="544"/>
      <c r="C150" s="71" t="s">
        <v>34</v>
      </c>
      <c r="D150" s="177"/>
      <c r="E150" s="355"/>
      <c r="F150" s="178"/>
      <c r="G150" s="178"/>
      <c r="H150" s="178"/>
      <c r="I150" s="178"/>
      <c r="J150" s="178"/>
      <c r="K150" s="178"/>
      <c r="L150" s="178"/>
      <c r="M150" s="178"/>
      <c r="N150" s="178"/>
      <c r="O150" s="178"/>
      <c r="P150" s="155">
        <f t="shared" si="37"/>
        <v>0</v>
      </c>
      <c r="Q150" s="296" t="s">
        <v>72</v>
      </c>
      <c r="R150" s="390" t="s">
        <v>72</v>
      </c>
      <c r="S150" s="233" t="s">
        <v>72</v>
      </c>
      <c r="T150" s="234" t="s">
        <v>72</v>
      </c>
      <c r="U150" s="234" t="s">
        <v>72</v>
      </c>
      <c r="V150" s="111" t="e">
        <f t="shared" si="40"/>
        <v>#DIV/0!</v>
      </c>
      <c r="W150" s="218" t="e">
        <f t="shared" si="44"/>
        <v>#DIV/0!</v>
      </c>
      <c r="X150" s="218" t="e">
        <f t="shared" si="45"/>
        <v>#DIV/0!</v>
      </c>
      <c r="Y150" s="224" t="e">
        <f t="shared" si="36"/>
        <v>#DIV/0!</v>
      </c>
      <c r="Z150" s="379">
        <v>0.2</v>
      </c>
      <c r="AA150" s="461"/>
      <c r="AB150" s="269" t="s">
        <v>72</v>
      </c>
      <c r="AC150" s="238" t="s">
        <v>72</v>
      </c>
      <c r="AD150" s="234" t="s">
        <v>72</v>
      </c>
      <c r="AE150" s="271" t="s">
        <v>72</v>
      </c>
      <c r="AF150" s="490"/>
      <c r="AG150" s="480"/>
      <c r="AH150" s="272" t="s">
        <v>72</v>
      </c>
      <c r="AI150" s="273" t="s">
        <v>72</v>
      </c>
      <c r="AJ150" s="274" t="s">
        <v>72</v>
      </c>
      <c r="AK150" s="275">
        <f t="shared" si="41"/>
        <v>0</v>
      </c>
      <c r="AL150" s="272" t="s">
        <v>72</v>
      </c>
      <c r="AM150" s="273" t="s">
        <v>72</v>
      </c>
      <c r="AN150" s="284" t="s">
        <v>72</v>
      </c>
      <c r="AO150" s="340"/>
      <c r="AP150" s="272" t="s">
        <v>72</v>
      </c>
      <c r="AQ150" s="272" t="s">
        <v>72</v>
      </c>
      <c r="AR150" s="273" t="s">
        <v>72</v>
      </c>
      <c r="AS150" s="280" t="s">
        <v>72</v>
      </c>
      <c r="AT150" s="300">
        <f t="shared" si="38"/>
        <v>0</v>
      </c>
      <c r="AU150" s="73">
        <f t="shared" si="42"/>
        <v>0</v>
      </c>
      <c r="AV150" s="72">
        <v>3138.2817435249531</v>
      </c>
      <c r="AW150" s="74" t="e">
        <f t="shared" si="43"/>
        <v>#DIV/0!</v>
      </c>
      <c r="AX150" s="177"/>
      <c r="AY150" s="521"/>
      <c r="AZ150" s="88"/>
      <c r="BA150" s="392" t="e">
        <f>BA149</f>
        <v>#DIV/0!</v>
      </c>
      <c r="BB150" s="421"/>
      <c r="BC150" s="409" t="str">
        <f t="shared" si="39"/>
        <v/>
      </c>
      <c r="BD150" s="393"/>
      <c r="BE150" s="61"/>
      <c r="BF150" s="431"/>
      <c r="BG150" s="107"/>
      <c r="BH150" s="90"/>
    </row>
    <row r="151" spans="1:60" s="23" customFormat="1" x14ac:dyDescent="0.2">
      <c r="A151" s="534"/>
      <c r="B151" s="540"/>
      <c r="C151" s="99" t="s">
        <v>33</v>
      </c>
      <c r="D151" s="179"/>
      <c r="E151" s="356"/>
      <c r="F151" s="180"/>
      <c r="G151" s="180"/>
      <c r="H151" s="180"/>
      <c r="I151" s="180"/>
      <c r="J151" s="180"/>
      <c r="K151" s="180"/>
      <c r="L151" s="180"/>
      <c r="M151" s="180"/>
      <c r="N151" s="180"/>
      <c r="O151" s="180"/>
      <c r="P151" s="119">
        <f t="shared" si="37"/>
        <v>0</v>
      </c>
      <c r="Q151" s="208">
        <f>P151+P152</f>
        <v>0</v>
      </c>
      <c r="R151" s="447"/>
      <c r="S151" s="262"/>
      <c r="T151" s="231"/>
      <c r="U151" s="209">
        <f>Q151-R151-S151-T151</f>
        <v>0</v>
      </c>
      <c r="V151" s="112" t="e">
        <f t="shared" si="40"/>
        <v>#DIV/0!</v>
      </c>
      <c r="W151" s="219" t="e">
        <f t="shared" si="44"/>
        <v>#DIV/0!</v>
      </c>
      <c r="X151" s="219" t="e">
        <f t="shared" si="45"/>
        <v>#DIV/0!</v>
      </c>
      <c r="Y151" s="226" t="e">
        <f t="shared" si="36"/>
        <v>#DIV/0!</v>
      </c>
      <c r="Z151" s="380">
        <v>0.15</v>
      </c>
      <c r="AA151" s="462"/>
      <c r="AB151" s="267" t="e">
        <f>R151/(12*(D151-E151+D152-E152))*1000+((Z151)*0.9756*(F151+0.85*(G151+L151+M151))+(Z152)*0.9403*(F152+0.85*(G152+L152+M152)))/(12*(D151+D152))*1000</f>
        <v>#DIV/0!</v>
      </c>
      <c r="AC151" s="237" t="e">
        <f>AB151-AD151</f>
        <v>#DIV/0!</v>
      </c>
      <c r="AD151" s="268" t="e">
        <f>(H151+H152+I151+I152)/(12*(D151+D152))*1000</f>
        <v>#DIV/0!</v>
      </c>
      <c r="AE151" s="104" t="e">
        <f>(AA151+AA152)*AB151*0.012</f>
        <v>#DIV/0!</v>
      </c>
      <c r="AF151" s="489"/>
      <c r="AG151" s="479"/>
      <c r="AH151" s="239" t="e">
        <f>AF151+AF152+AG151-AE151</f>
        <v>#DIV/0!</v>
      </c>
      <c r="AI151" s="5" t="e">
        <f>AH151/(12*(AA151+AA152))*1000</f>
        <v>#DIV/0!</v>
      </c>
      <c r="AJ151" s="6" t="e">
        <f>AI151/AD151</f>
        <v>#DIV/0!</v>
      </c>
      <c r="AK151" s="524">
        <f t="shared" si="41"/>
        <v>0</v>
      </c>
      <c r="AL151" s="10" t="e">
        <f>AF151+AF152+AG151-(AK151+AK152)*AB151*0.012</f>
        <v>#DIV/0!</v>
      </c>
      <c r="AM151" s="5" t="e">
        <f>AL151/(12*(AK151+AK152))*1000</f>
        <v>#DIV/0!</v>
      </c>
      <c r="AN151" s="283" t="e">
        <f>AM151/AD151</f>
        <v>#DIV/0!</v>
      </c>
      <c r="AO151" s="287"/>
      <c r="AP151" s="286" t="e">
        <f>(AO151+AO152)/(12*(AK151+AK152))*1000</f>
        <v>#DIV/0!</v>
      </c>
      <c r="AQ151" s="5" t="e">
        <f>AD151+AM151+AP151</f>
        <v>#DIV/0!</v>
      </c>
      <c r="AR151" s="7" t="e">
        <f>(AM151+AP151)/AD151</f>
        <v>#DIV/0!</v>
      </c>
      <c r="AS151" s="279" t="e">
        <f>AQ151/AD151</f>
        <v>#DIV/0!</v>
      </c>
      <c r="AT151" s="299">
        <f t="shared" si="38"/>
        <v>0</v>
      </c>
      <c r="AU151" s="55">
        <f t="shared" si="42"/>
        <v>0</v>
      </c>
      <c r="AV151" s="54">
        <v>2068.3957031725245</v>
      </c>
      <c r="AW151" s="56" t="e">
        <f t="shared" si="43"/>
        <v>#DIV/0!</v>
      </c>
      <c r="AX151" s="179"/>
      <c r="AY151" s="200"/>
      <c r="AZ151" s="15" t="e">
        <f>(AT151+AT152-AX151-AX152)/((AY151+AY152)*12)</f>
        <v>#DIV/0!</v>
      </c>
      <c r="BA151" s="24" t="e">
        <f>IF(AZ151&lt;0,"!!!","")</f>
        <v>#DIV/0!</v>
      </c>
      <c r="BB151" s="422"/>
      <c r="BC151" s="410" t="str">
        <f t="shared" si="39"/>
        <v/>
      </c>
      <c r="BD151" s="393"/>
      <c r="BE151" s="75"/>
      <c r="BF151" s="428"/>
      <c r="BG151" s="106">
        <f>IF(AF151+AF152-AX151-AX152&lt;0,AF151+AF152-AX151-AX152,0)</f>
        <v>0</v>
      </c>
      <c r="BH151" s="41">
        <f>IF(AF151+AF152+AG151-AX151-AX152+BE151+BF151&lt;0,AF151+AF152+AG151-AX151-AX152+BE151+BF151,0)</f>
        <v>0</v>
      </c>
    </row>
    <row r="152" spans="1:60" s="23" customFormat="1" ht="13.5" thickBot="1" x14ac:dyDescent="0.25">
      <c r="A152" s="535"/>
      <c r="B152" s="541"/>
      <c r="C152" s="91" t="s">
        <v>34</v>
      </c>
      <c r="D152" s="181"/>
      <c r="E152" s="357"/>
      <c r="F152" s="182"/>
      <c r="G152" s="182"/>
      <c r="H152" s="182"/>
      <c r="I152" s="182"/>
      <c r="J152" s="182"/>
      <c r="K152" s="182"/>
      <c r="L152" s="182"/>
      <c r="M152" s="182"/>
      <c r="N152" s="182"/>
      <c r="O152" s="182"/>
      <c r="P152" s="120">
        <f t="shared" si="37"/>
        <v>0</v>
      </c>
      <c r="Q152" s="296" t="s">
        <v>72</v>
      </c>
      <c r="R152" s="390" t="s">
        <v>72</v>
      </c>
      <c r="S152" s="233" t="s">
        <v>72</v>
      </c>
      <c r="T152" s="234" t="s">
        <v>72</v>
      </c>
      <c r="U152" s="234" t="s">
        <v>72</v>
      </c>
      <c r="V152" s="113" t="e">
        <f t="shared" si="40"/>
        <v>#DIV/0!</v>
      </c>
      <c r="W152" s="220" t="e">
        <f t="shared" si="44"/>
        <v>#DIV/0!</v>
      </c>
      <c r="X152" s="220" t="e">
        <f t="shared" si="45"/>
        <v>#DIV/0!</v>
      </c>
      <c r="Y152" s="227" t="e">
        <f t="shared" si="36"/>
        <v>#DIV/0!</v>
      </c>
      <c r="Z152" s="381">
        <v>0.2</v>
      </c>
      <c r="AA152" s="463"/>
      <c r="AB152" s="269" t="s">
        <v>72</v>
      </c>
      <c r="AC152" s="238" t="s">
        <v>72</v>
      </c>
      <c r="AD152" s="234" t="s">
        <v>72</v>
      </c>
      <c r="AE152" s="271" t="s">
        <v>72</v>
      </c>
      <c r="AF152" s="490"/>
      <c r="AG152" s="480"/>
      <c r="AH152" s="272" t="s">
        <v>72</v>
      </c>
      <c r="AI152" s="273" t="s">
        <v>72</v>
      </c>
      <c r="AJ152" s="274" t="s">
        <v>72</v>
      </c>
      <c r="AK152" s="275">
        <f t="shared" si="41"/>
        <v>0</v>
      </c>
      <c r="AL152" s="272" t="s">
        <v>72</v>
      </c>
      <c r="AM152" s="273" t="s">
        <v>72</v>
      </c>
      <c r="AN152" s="284" t="s">
        <v>72</v>
      </c>
      <c r="AO152" s="340"/>
      <c r="AP152" s="272" t="s">
        <v>72</v>
      </c>
      <c r="AQ152" s="272" t="s">
        <v>72</v>
      </c>
      <c r="AR152" s="273" t="s">
        <v>72</v>
      </c>
      <c r="AS152" s="280" t="s">
        <v>72</v>
      </c>
      <c r="AT152" s="300">
        <f t="shared" si="38"/>
        <v>0</v>
      </c>
      <c r="AU152" s="77">
        <f t="shared" si="42"/>
        <v>0</v>
      </c>
      <c r="AV152" s="76">
        <v>1485.2094557589189</v>
      </c>
      <c r="AW152" s="78" t="e">
        <f t="shared" si="43"/>
        <v>#DIV/0!</v>
      </c>
      <c r="AX152" s="181"/>
      <c r="AY152" s="201"/>
      <c r="AZ152" s="88"/>
      <c r="BA152" s="392" t="e">
        <f>BA151</f>
        <v>#DIV/0!</v>
      </c>
      <c r="BB152" s="419"/>
      <c r="BC152" s="407" t="str">
        <f t="shared" si="39"/>
        <v/>
      </c>
      <c r="BD152" s="393"/>
      <c r="BE152" s="70"/>
      <c r="BF152" s="426"/>
      <c r="BG152" s="107"/>
      <c r="BH152" s="90"/>
    </row>
    <row r="153" spans="1:60" s="23" customFormat="1" x14ac:dyDescent="0.2">
      <c r="A153" s="532"/>
      <c r="B153" s="544"/>
      <c r="C153" s="65" t="s">
        <v>33</v>
      </c>
      <c r="D153" s="175"/>
      <c r="E153" s="354"/>
      <c r="F153" s="176"/>
      <c r="G153" s="176"/>
      <c r="H153" s="176"/>
      <c r="I153" s="176"/>
      <c r="J153" s="176"/>
      <c r="K153" s="176"/>
      <c r="L153" s="176"/>
      <c r="M153" s="176"/>
      <c r="N153" s="176"/>
      <c r="O153" s="176"/>
      <c r="P153" s="121">
        <f t="shared" si="37"/>
        <v>0</v>
      </c>
      <c r="Q153" s="295">
        <f>P153+P154</f>
        <v>0</v>
      </c>
      <c r="R153" s="446"/>
      <c r="S153" s="262"/>
      <c r="T153" s="231"/>
      <c r="U153" s="209">
        <f>Q153-R153-S153-T153</f>
        <v>0</v>
      </c>
      <c r="V153" s="114" t="e">
        <f t="shared" si="40"/>
        <v>#DIV/0!</v>
      </c>
      <c r="W153" s="217" t="e">
        <f t="shared" si="44"/>
        <v>#DIV/0!</v>
      </c>
      <c r="X153" s="217" t="e">
        <f t="shared" si="45"/>
        <v>#DIV/0!</v>
      </c>
      <c r="Y153" s="225" t="e">
        <f t="shared" si="36"/>
        <v>#DIV/0!</v>
      </c>
      <c r="Z153" s="378">
        <v>0.15</v>
      </c>
      <c r="AA153" s="460"/>
      <c r="AB153" s="267" t="e">
        <f>R153/(12*(D153-E153+D154-E154))*1000+((Z153)*0.9756*(F153+0.85*(G153+L153+M153))+(Z154)*0.9403*(F154+0.85*(G154+L154+M154)))/(12*(D153+D154))*1000</f>
        <v>#DIV/0!</v>
      </c>
      <c r="AC153" s="237" t="e">
        <f>AB153-AD153</f>
        <v>#DIV/0!</v>
      </c>
      <c r="AD153" s="268" t="e">
        <f>(H153+H154+I153+I154)/(12*(D153+D154))*1000</f>
        <v>#DIV/0!</v>
      </c>
      <c r="AE153" s="104" t="e">
        <f>(AA153+AA154)*AB153*0.012</f>
        <v>#DIV/0!</v>
      </c>
      <c r="AF153" s="489"/>
      <c r="AG153" s="479"/>
      <c r="AH153" s="239" t="e">
        <f>AF153+AF154+AG153-AE153</f>
        <v>#DIV/0!</v>
      </c>
      <c r="AI153" s="5" t="e">
        <f>AH153/(12*(AA153+AA154))*1000</f>
        <v>#DIV/0!</v>
      </c>
      <c r="AJ153" s="6" t="e">
        <f>AI153/AD153</f>
        <v>#DIV/0!</v>
      </c>
      <c r="AK153" s="524">
        <f t="shared" si="41"/>
        <v>0</v>
      </c>
      <c r="AL153" s="10" t="e">
        <f>AF153+AF154+AG153-(AK153+AK154)*AB153*0.012</f>
        <v>#DIV/0!</v>
      </c>
      <c r="AM153" s="5" t="e">
        <f>AL153/(12*(AK153+AK154))*1000</f>
        <v>#DIV/0!</v>
      </c>
      <c r="AN153" s="283" t="e">
        <f>AM153/AD153</f>
        <v>#DIV/0!</v>
      </c>
      <c r="AO153" s="287"/>
      <c r="AP153" s="286" t="e">
        <f>(AO153+AO154)/(12*(AK153+AK154))*1000</f>
        <v>#DIV/0!</v>
      </c>
      <c r="AQ153" s="5" t="e">
        <f>AD153+AM153+AP153</f>
        <v>#DIV/0!</v>
      </c>
      <c r="AR153" s="7" t="e">
        <f>(AM153+AP153)/AD153</f>
        <v>#DIV/0!</v>
      </c>
      <c r="AS153" s="279" t="e">
        <f>AQ153/AD153</f>
        <v>#DIV/0!</v>
      </c>
      <c r="AT153" s="299">
        <f t="shared" si="38"/>
        <v>0</v>
      </c>
      <c r="AU153" s="52">
        <f t="shared" si="42"/>
        <v>0</v>
      </c>
      <c r="AV153" s="51">
        <v>1577.6327226342464</v>
      </c>
      <c r="AW153" s="53" t="e">
        <f t="shared" si="43"/>
        <v>#DIV/0!</v>
      </c>
      <c r="AX153" s="175"/>
      <c r="AY153" s="520"/>
      <c r="AZ153" s="15" t="e">
        <f>(AT153+AT154-AX153-AX154)/((AY153+AY154)*12)</f>
        <v>#DIV/0!</v>
      </c>
      <c r="BA153" s="24" t="e">
        <f>IF(AZ153&lt;0,"!!!","")</f>
        <v>#DIV/0!</v>
      </c>
      <c r="BB153" s="420"/>
      <c r="BC153" s="408" t="str">
        <f t="shared" si="39"/>
        <v/>
      </c>
      <c r="BD153" s="393"/>
      <c r="BE153" s="60"/>
      <c r="BF153" s="427"/>
      <c r="BG153" s="106">
        <f>IF(AF153+AF154-AX153-AX154&lt;0,AF153+AF154-AX153-AX154,0)</f>
        <v>0</v>
      </c>
      <c r="BH153" s="41">
        <f>IF(AF153+AF154+AG153-AX153-AX154+BE153+BF153&lt;0,AF153+AF154+AG153-AX153-AX154+BE153+BF153,0)</f>
        <v>0</v>
      </c>
    </row>
    <row r="154" spans="1:60" s="23" customFormat="1" ht="13.5" thickBot="1" x14ac:dyDescent="0.25">
      <c r="A154" s="533"/>
      <c r="B154" s="544"/>
      <c r="C154" s="71" t="s">
        <v>34</v>
      </c>
      <c r="D154" s="177"/>
      <c r="E154" s="355"/>
      <c r="F154" s="178"/>
      <c r="G154" s="178"/>
      <c r="H154" s="178"/>
      <c r="I154" s="178"/>
      <c r="J154" s="178"/>
      <c r="K154" s="178"/>
      <c r="L154" s="178"/>
      <c r="M154" s="178"/>
      <c r="N154" s="178"/>
      <c r="O154" s="178"/>
      <c r="P154" s="155">
        <f t="shared" si="37"/>
        <v>0</v>
      </c>
      <c r="Q154" s="296" t="s">
        <v>72</v>
      </c>
      <c r="R154" s="390" t="s">
        <v>72</v>
      </c>
      <c r="S154" s="233" t="s">
        <v>72</v>
      </c>
      <c r="T154" s="234" t="s">
        <v>72</v>
      </c>
      <c r="U154" s="234" t="s">
        <v>72</v>
      </c>
      <c r="V154" s="111" t="e">
        <f t="shared" si="40"/>
        <v>#DIV/0!</v>
      </c>
      <c r="W154" s="218" t="e">
        <f t="shared" si="44"/>
        <v>#DIV/0!</v>
      </c>
      <c r="X154" s="218" t="e">
        <f t="shared" si="45"/>
        <v>#DIV/0!</v>
      </c>
      <c r="Y154" s="224" t="e">
        <f t="shared" si="36"/>
        <v>#DIV/0!</v>
      </c>
      <c r="Z154" s="379">
        <v>0.2</v>
      </c>
      <c r="AA154" s="461"/>
      <c r="AB154" s="269" t="s">
        <v>72</v>
      </c>
      <c r="AC154" s="238" t="s">
        <v>72</v>
      </c>
      <c r="AD154" s="234" t="s">
        <v>72</v>
      </c>
      <c r="AE154" s="271" t="s">
        <v>72</v>
      </c>
      <c r="AF154" s="490"/>
      <c r="AG154" s="480"/>
      <c r="AH154" s="272" t="s">
        <v>72</v>
      </c>
      <c r="AI154" s="273" t="s">
        <v>72</v>
      </c>
      <c r="AJ154" s="274" t="s">
        <v>72</v>
      </c>
      <c r="AK154" s="275">
        <f t="shared" si="41"/>
        <v>0</v>
      </c>
      <c r="AL154" s="272" t="s">
        <v>72</v>
      </c>
      <c r="AM154" s="273" t="s">
        <v>72</v>
      </c>
      <c r="AN154" s="284" t="s">
        <v>72</v>
      </c>
      <c r="AO154" s="340"/>
      <c r="AP154" s="272" t="s">
        <v>72</v>
      </c>
      <c r="AQ154" s="272" t="s">
        <v>72</v>
      </c>
      <c r="AR154" s="273" t="s">
        <v>72</v>
      </c>
      <c r="AS154" s="280" t="s">
        <v>72</v>
      </c>
      <c r="AT154" s="300">
        <f t="shared" si="38"/>
        <v>0</v>
      </c>
      <c r="AU154" s="73">
        <f t="shared" si="42"/>
        <v>0</v>
      </c>
      <c r="AV154" s="72">
        <v>4606.1128849521074</v>
      </c>
      <c r="AW154" s="74" t="e">
        <f t="shared" si="43"/>
        <v>#DIV/0!</v>
      </c>
      <c r="AX154" s="177"/>
      <c r="AY154" s="521"/>
      <c r="AZ154" s="88"/>
      <c r="BA154" s="392" t="e">
        <f>BA153</f>
        <v>#DIV/0!</v>
      </c>
      <c r="BB154" s="421"/>
      <c r="BC154" s="409" t="str">
        <f t="shared" si="39"/>
        <v/>
      </c>
      <c r="BD154" s="393"/>
      <c r="BE154" s="61"/>
      <c r="BF154" s="431"/>
      <c r="BG154" s="107"/>
      <c r="BH154" s="90"/>
    </row>
    <row r="155" spans="1:60" s="23" customFormat="1" x14ac:dyDescent="0.2">
      <c r="A155" s="534"/>
      <c r="B155" s="540"/>
      <c r="C155" s="99" t="s">
        <v>33</v>
      </c>
      <c r="D155" s="179"/>
      <c r="E155" s="356"/>
      <c r="F155" s="180"/>
      <c r="G155" s="200"/>
      <c r="H155" s="200"/>
      <c r="I155" s="200"/>
      <c r="J155" s="200"/>
      <c r="K155" s="200"/>
      <c r="L155" s="200"/>
      <c r="M155" s="200"/>
      <c r="N155" s="200"/>
      <c r="O155" s="200"/>
      <c r="P155" s="119">
        <f t="shared" si="37"/>
        <v>0</v>
      </c>
      <c r="Q155" s="208">
        <f>P155+P156</f>
        <v>0</v>
      </c>
      <c r="R155" s="447"/>
      <c r="S155" s="262"/>
      <c r="T155" s="231"/>
      <c r="U155" s="209">
        <f>Q155-R155-S155-T155</f>
        <v>0</v>
      </c>
      <c r="V155" s="112" t="e">
        <f t="shared" si="40"/>
        <v>#DIV/0!</v>
      </c>
      <c r="W155" s="219" t="e">
        <f t="shared" si="44"/>
        <v>#DIV/0!</v>
      </c>
      <c r="X155" s="219" t="e">
        <f t="shared" si="45"/>
        <v>#DIV/0!</v>
      </c>
      <c r="Y155" s="226" t="e">
        <f t="shared" si="36"/>
        <v>#DIV/0!</v>
      </c>
      <c r="Z155" s="380">
        <v>0.15</v>
      </c>
      <c r="AA155" s="462"/>
      <c r="AB155" s="267" t="e">
        <f>R155/(12*(D155-E155+D156-E156))*1000+((Z155)*0.9756*(F155+0.85*(G155+L155+M155))+(Z156)*0.9403*(F156+0.85*(G156+L156+M156)))/(12*(D155+D156))*1000</f>
        <v>#DIV/0!</v>
      </c>
      <c r="AC155" s="237" t="e">
        <f>AB155-AD155</f>
        <v>#DIV/0!</v>
      </c>
      <c r="AD155" s="268" t="e">
        <f>(H155+H156+I155+I156)/(12*(D155+D156))*1000</f>
        <v>#DIV/0!</v>
      </c>
      <c r="AE155" s="104" t="e">
        <f>(AA155+AA156)*AB155*0.012</f>
        <v>#DIV/0!</v>
      </c>
      <c r="AF155" s="489"/>
      <c r="AG155" s="479"/>
      <c r="AH155" s="239" t="e">
        <f>AF155+AF156+AG155-AE155</f>
        <v>#DIV/0!</v>
      </c>
      <c r="AI155" s="5" t="e">
        <f>AH155/(12*(AA155+AA156))*1000</f>
        <v>#DIV/0!</v>
      </c>
      <c r="AJ155" s="6" t="e">
        <f>AI155/AD155</f>
        <v>#DIV/0!</v>
      </c>
      <c r="AK155" s="524">
        <f t="shared" si="41"/>
        <v>0</v>
      </c>
      <c r="AL155" s="10" t="e">
        <f>AF155+AF156+AG155-(AK155+AK156)*AB155*0.012</f>
        <v>#DIV/0!</v>
      </c>
      <c r="AM155" s="5" t="e">
        <f>AL155/(12*(AK155+AK156))*1000</f>
        <v>#DIV/0!</v>
      </c>
      <c r="AN155" s="283" t="e">
        <f>AM155/AD155</f>
        <v>#DIV/0!</v>
      </c>
      <c r="AO155" s="287"/>
      <c r="AP155" s="286" t="e">
        <f>(AO155+AO156)/(12*(AK155+AK156))*1000</f>
        <v>#DIV/0!</v>
      </c>
      <c r="AQ155" s="5" t="e">
        <f>AD155+AM155+AP155</f>
        <v>#DIV/0!</v>
      </c>
      <c r="AR155" s="7" t="e">
        <f>(AM155+AP155)/AD155</f>
        <v>#DIV/0!</v>
      </c>
      <c r="AS155" s="279" t="e">
        <f>AQ155/AD155</f>
        <v>#DIV/0!</v>
      </c>
      <c r="AT155" s="299">
        <f t="shared" si="38"/>
        <v>0</v>
      </c>
      <c r="AU155" s="55">
        <f t="shared" si="42"/>
        <v>0</v>
      </c>
      <c r="AV155" s="54">
        <v>370.6464579719721</v>
      </c>
      <c r="AW155" s="56" t="e">
        <f t="shared" si="43"/>
        <v>#DIV/0!</v>
      </c>
      <c r="AX155" s="179"/>
      <c r="AY155" s="200"/>
      <c r="AZ155" s="15" t="e">
        <f>(AT155+AT156-AX155-AX156)/((AY155+AY156)*12)</f>
        <v>#DIV/0!</v>
      </c>
      <c r="BA155" s="494" t="e">
        <f>IF(AZ155&lt;0,"!!!","")</f>
        <v>#DIV/0!</v>
      </c>
      <c r="BB155" s="498"/>
      <c r="BC155" s="499" t="str">
        <f t="shared" si="39"/>
        <v/>
      </c>
      <c r="BD155" s="393"/>
      <c r="BE155" s="75"/>
      <c r="BF155" s="428"/>
      <c r="BG155" s="106">
        <f>IF(AF155+AF156-AX155-AX156&lt;0,AF155+AF156-AX155-AX156,0)</f>
        <v>0</v>
      </c>
      <c r="BH155" s="41">
        <f>IF(AF155+AF156+AG155-AX155-AX156+BE155+BF155&lt;0,AF155+AF156+AG155-AX155-AX156+BE155+BF155,0)</f>
        <v>0</v>
      </c>
    </row>
    <row r="156" spans="1:60" s="23" customFormat="1" ht="13.5" thickBot="1" x14ac:dyDescent="0.25">
      <c r="A156" s="535"/>
      <c r="B156" s="541"/>
      <c r="C156" s="91" t="s">
        <v>34</v>
      </c>
      <c r="D156" s="181"/>
      <c r="E156" s="357"/>
      <c r="F156" s="182"/>
      <c r="G156" s="201"/>
      <c r="H156" s="201"/>
      <c r="I156" s="201"/>
      <c r="J156" s="201"/>
      <c r="K156" s="201"/>
      <c r="L156" s="201"/>
      <c r="M156" s="201"/>
      <c r="N156" s="201"/>
      <c r="O156" s="201"/>
      <c r="P156" s="120">
        <f t="shared" si="37"/>
        <v>0</v>
      </c>
      <c r="Q156" s="296" t="s">
        <v>72</v>
      </c>
      <c r="R156" s="390" t="s">
        <v>72</v>
      </c>
      <c r="S156" s="233" t="s">
        <v>72</v>
      </c>
      <c r="T156" s="234" t="s">
        <v>72</v>
      </c>
      <c r="U156" s="234" t="s">
        <v>72</v>
      </c>
      <c r="V156" s="113" t="e">
        <f t="shared" si="40"/>
        <v>#DIV/0!</v>
      </c>
      <c r="W156" s="220" t="e">
        <f t="shared" si="44"/>
        <v>#DIV/0!</v>
      </c>
      <c r="X156" s="220" t="e">
        <f t="shared" si="45"/>
        <v>#DIV/0!</v>
      </c>
      <c r="Y156" s="227" t="e">
        <f t="shared" si="36"/>
        <v>#DIV/0!</v>
      </c>
      <c r="Z156" s="381">
        <v>0.2</v>
      </c>
      <c r="AA156" s="463"/>
      <c r="AB156" s="269" t="s">
        <v>72</v>
      </c>
      <c r="AC156" s="238" t="s">
        <v>72</v>
      </c>
      <c r="AD156" s="234" t="s">
        <v>72</v>
      </c>
      <c r="AE156" s="271" t="s">
        <v>72</v>
      </c>
      <c r="AF156" s="490"/>
      <c r="AG156" s="480"/>
      <c r="AH156" s="272" t="s">
        <v>72</v>
      </c>
      <c r="AI156" s="273" t="s">
        <v>72</v>
      </c>
      <c r="AJ156" s="274" t="s">
        <v>72</v>
      </c>
      <c r="AK156" s="275">
        <f t="shared" si="41"/>
        <v>0</v>
      </c>
      <c r="AL156" s="272" t="s">
        <v>72</v>
      </c>
      <c r="AM156" s="273" t="s">
        <v>72</v>
      </c>
      <c r="AN156" s="284" t="s">
        <v>72</v>
      </c>
      <c r="AO156" s="340"/>
      <c r="AP156" s="272" t="s">
        <v>72</v>
      </c>
      <c r="AQ156" s="272" t="s">
        <v>72</v>
      </c>
      <c r="AR156" s="273" t="s">
        <v>72</v>
      </c>
      <c r="AS156" s="280" t="s">
        <v>72</v>
      </c>
      <c r="AT156" s="300">
        <f t="shared" si="38"/>
        <v>0</v>
      </c>
      <c r="AU156" s="77">
        <f t="shared" si="42"/>
        <v>0</v>
      </c>
      <c r="AV156" s="76">
        <v>241.04023441902402</v>
      </c>
      <c r="AW156" s="78" t="e">
        <f t="shared" si="43"/>
        <v>#DIV/0!</v>
      </c>
      <c r="AX156" s="181"/>
      <c r="AY156" s="201"/>
      <c r="AZ156" s="88"/>
      <c r="BA156" s="495" t="e">
        <f>BA155</f>
        <v>#DIV/0!</v>
      </c>
      <c r="BB156" s="500"/>
      <c r="BC156" s="501" t="str">
        <f t="shared" si="39"/>
        <v/>
      </c>
      <c r="BD156" s="393"/>
      <c r="BE156" s="70"/>
      <c r="BF156" s="426"/>
      <c r="BG156" s="107"/>
      <c r="BH156" s="90"/>
    </row>
    <row r="157" spans="1:60" s="23" customFormat="1" x14ac:dyDescent="0.2">
      <c r="A157" s="534"/>
      <c r="B157" s="540"/>
      <c r="C157" s="99" t="s">
        <v>33</v>
      </c>
      <c r="D157" s="179"/>
      <c r="E157" s="356"/>
      <c r="F157" s="180"/>
      <c r="G157" s="180"/>
      <c r="H157" s="180"/>
      <c r="I157" s="180"/>
      <c r="J157" s="180"/>
      <c r="K157" s="180"/>
      <c r="L157" s="180"/>
      <c r="M157" s="180"/>
      <c r="N157" s="180"/>
      <c r="O157" s="180"/>
      <c r="P157" s="119">
        <f t="shared" si="37"/>
        <v>0</v>
      </c>
      <c r="Q157" s="207">
        <f>P157+P158</f>
        <v>0</v>
      </c>
      <c r="R157" s="447"/>
      <c r="S157" s="262"/>
      <c r="T157" s="231"/>
      <c r="U157" s="209">
        <f>Q157-R157-S157-T157</f>
        <v>0</v>
      </c>
      <c r="V157" s="112" t="e">
        <f t="shared" si="40"/>
        <v>#DIV/0!</v>
      </c>
      <c r="W157" s="219" t="e">
        <f t="shared" si="44"/>
        <v>#DIV/0!</v>
      </c>
      <c r="X157" s="219" t="e">
        <f t="shared" si="45"/>
        <v>#DIV/0!</v>
      </c>
      <c r="Y157" s="226" t="e">
        <f t="shared" si="36"/>
        <v>#DIV/0!</v>
      </c>
      <c r="Z157" s="380">
        <v>0.15</v>
      </c>
      <c r="AA157" s="462"/>
      <c r="AB157" s="267" t="e">
        <f>R157/(12*(D157-E157+D158-E158))*1000+((Z157)*0.9756*(F157+0.85*(G157+L157+M157))+(Z158)*0.9403*(F158+0.85*(G158+L158+M158)))/(12*(D157+D158))*1000</f>
        <v>#DIV/0!</v>
      </c>
      <c r="AC157" s="237" t="e">
        <f>AB157-AD157</f>
        <v>#DIV/0!</v>
      </c>
      <c r="AD157" s="268" t="e">
        <f>(H157+H158+I157+I158)/(12*(D157+D158))*1000</f>
        <v>#DIV/0!</v>
      </c>
      <c r="AE157" s="104" t="e">
        <f>(AA157+AA158)*AB157*0.012</f>
        <v>#DIV/0!</v>
      </c>
      <c r="AF157" s="489"/>
      <c r="AG157" s="479"/>
      <c r="AH157" s="239" t="e">
        <f>AF157+AF158+AG157-AE157</f>
        <v>#DIV/0!</v>
      </c>
      <c r="AI157" s="5" t="e">
        <f>AH157/(12*(AA157+AA158))*1000</f>
        <v>#DIV/0!</v>
      </c>
      <c r="AJ157" s="6" t="e">
        <f>AI157/AD157</f>
        <v>#DIV/0!</v>
      </c>
      <c r="AK157" s="524">
        <f t="shared" si="41"/>
        <v>0</v>
      </c>
      <c r="AL157" s="10" t="e">
        <f>AF157+AF158+AG157-(AK157+AK158)*AB157*0.012</f>
        <v>#DIV/0!</v>
      </c>
      <c r="AM157" s="5" t="e">
        <f>AL157/(12*(AK157+AK158))*1000</f>
        <v>#DIV/0!</v>
      </c>
      <c r="AN157" s="283" t="e">
        <f>AM157/AD157</f>
        <v>#DIV/0!</v>
      </c>
      <c r="AO157" s="287"/>
      <c r="AP157" s="286" t="e">
        <f>(AO157+AO158)/(12*(AK157+AK158))*1000</f>
        <v>#DIV/0!</v>
      </c>
      <c r="AQ157" s="5" t="e">
        <f>AD157+AM157+AP157</f>
        <v>#DIV/0!</v>
      </c>
      <c r="AR157" s="7" t="e">
        <f>(AM157+AP157)/AD157</f>
        <v>#DIV/0!</v>
      </c>
      <c r="AS157" s="279" t="e">
        <f>AQ157/AD157</f>
        <v>#DIV/0!</v>
      </c>
      <c r="AT157" s="299">
        <f t="shared" si="38"/>
        <v>0</v>
      </c>
      <c r="AU157" s="55">
        <f t="shared" si="42"/>
        <v>0</v>
      </c>
      <c r="AV157" s="54">
        <v>2099.0196078431372</v>
      </c>
      <c r="AW157" s="56" t="e">
        <f t="shared" si="43"/>
        <v>#DIV/0!</v>
      </c>
      <c r="AX157" s="179"/>
      <c r="AY157" s="200"/>
      <c r="AZ157" s="15" t="e">
        <f>(AT157+AT158-AX157-AX158)/((AY157+AY158)*12)</f>
        <v>#DIV/0!</v>
      </c>
      <c r="BA157" s="494" t="e">
        <f>IF(AZ157&lt;0,"!!!","")</f>
        <v>#DIV/0!</v>
      </c>
      <c r="BB157" s="503"/>
      <c r="BC157" s="504" t="str">
        <f t="shared" si="39"/>
        <v/>
      </c>
      <c r="BD157" s="393"/>
      <c r="BE157" s="60"/>
      <c r="BF157" s="427"/>
      <c r="BG157" s="106">
        <f>IF(AF157+AF158-AX157-AX158&lt;0,AF157+AF158-AX157-AX158,0)</f>
        <v>0</v>
      </c>
      <c r="BH157" s="41">
        <f>IF(AF157+AF158+AG157-AX157-AX158+BE157+BF157&lt;0,AF157+AF158+AG157-AX157-AX158+BE157+BF157,0)</f>
        <v>0</v>
      </c>
    </row>
    <row r="158" spans="1:60" s="23" customFormat="1" ht="13.5" thickBot="1" x14ac:dyDescent="0.25">
      <c r="A158" s="535"/>
      <c r="B158" s="541"/>
      <c r="C158" s="91" t="s">
        <v>34</v>
      </c>
      <c r="D158" s="181"/>
      <c r="E158" s="357"/>
      <c r="F158" s="182"/>
      <c r="G158" s="182"/>
      <c r="H158" s="182"/>
      <c r="I158" s="182"/>
      <c r="J158" s="182"/>
      <c r="K158" s="182"/>
      <c r="L158" s="182"/>
      <c r="M158" s="182"/>
      <c r="N158" s="182"/>
      <c r="O158" s="182"/>
      <c r="P158" s="120">
        <f t="shared" si="37"/>
        <v>0</v>
      </c>
      <c r="Q158" s="296" t="s">
        <v>72</v>
      </c>
      <c r="R158" s="390" t="s">
        <v>72</v>
      </c>
      <c r="S158" s="233" t="s">
        <v>72</v>
      </c>
      <c r="T158" s="234" t="s">
        <v>72</v>
      </c>
      <c r="U158" s="234" t="s">
        <v>72</v>
      </c>
      <c r="V158" s="113" t="e">
        <f t="shared" si="40"/>
        <v>#DIV/0!</v>
      </c>
      <c r="W158" s="220" t="e">
        <f t="shared" si="44"/>
        <v>#DIV/0!</v>
      </c>
      <c r="X158" s="220" t="e">
        <f t="shared" si="45"/>
        <v>#DIV/0!</v>
      </c>
      <c r="Y158" s="227" t="e">
        <f t="shared" si="36"/>
        <v>#DIV/0!</v>
      </c>
      <c r="Z158" s="381">
        <v>0.2</v>
      </c>
      <c r="AA158" s="463"/>
      <c r="AB158" s="269" t="s">
        <v>72</v>
      </c>
      <c r="AC158" s="238" t="s">
        <v>72</v>
      </c>
      <c r="AD158" s="234" t="s">
        <v>72</v>
      </c>
      <c r="AE158" s="271" t="s">
        <v>72</v>
      </c>
      <c r="AF158" s="490"/>
      <c r="AG158" s="480"/>
      <c r="AH158" s="272" t="s">
        <v>72</v>
      </c>
      <c r="AI158" s="273" t="s">
        <v>72</v>
      </c>
      <c r="AJ158" s="274" t="s">
        <v>72</v>
      </c>
      <c r="AK158" s="275">
        <f t="shared" si="41"/>
        <v>0</v>
      </c>
      <c r="AL158" s="272" t="s">
        <v>72</v>
      </c>
      <c r="AM158" s="273" t="s">
        <v>72</v>
      </c>
      <c r="AN158" s="284" t="s">
        <v>72</v>
      </c>
      <c r="AO158" s="340"/>
      <c r="AP158" s="272" t="s">
        <v>72</v>
      </c>
      <c r="AQ158" s="272" t="s">
        <v>72</v>
      </c>
      <c r="AR158" s="273" t="s">
        <v>72</v>
      </c>
      <c r="AS158" s="280" t="s">
        <v>72</v>
      </c>
      <c r="AT158" s="300">
        <f t="shared" si="38"/>
        <v>0</v>
      </c>
      <c r="AU158" s="77">
        <f t="shared" si="42"/>
        <v>0</v>
      </c>
      <c r="AV158" s="76">
        <v>1289.2201144233666</v>
      </c>
      <c r="AW158" s="78" t="e">
        <f t="shared" si="43"/>
        <v>#DIV/0!</v>
      </c>
      <c r="AX158" s="181"/>
      <c r="AY158" s="201"/>
      <c r="AZ158" s="88"/>
      <c r="BA158" s="495" t="e">
        <f>BA157</f>
        <v>#DIV/0!</v>
      </c>
      <c r="BB158" s="500"/>
      <c r="BC158" s="501" t="str">
        <f t="shared" si="39"/>
        <v/>
      </c>
      <c r="BD158" s="393"/>
      <c r="BE158" s="70"/>
      <c r="BF158" s="426"/>
      <c r="BG158" s="107"/>
      <c r="BH158" s="90"/>
    </row>
    <row r="159" spans="1:60" s="23" customFormat="1" ht="15.75" customHeight="1" x14ac:dyDescent="0.2">
      <c r="A159" s="534"/>
      <c r="B159" s="540"/>
      <c r="C159" s="99" t="s">
        <v>33</v>
      </c>
      <c r="D159" s="179"/>
      <c r="E159" s="356"/>
      <c r="F159" s="180"/>
      <c r="G159" s="180"/>
      <c r="H159" s="180"/>
      <c r="I159" s="180"/>
      <c r="J159" s="180"/>
      <c r="K159" s="180"/>
      <c r="L159" s="180"/>
      <c r="M159" s="180"/>
      <c r="N159" s="180"/>
      <c r="O159" s="180"/>
      <c r="P159" s="119">
        <f t="shared" si="37"/>
        <v>0</v>
      </c>
      <c r="Q159" s="207">
        <f>P159+P160</f>
        <v>0</v>
      </c>
      <c r="R159" s="447"/>
      <c r="S159" s="262"/>
      <c r="T159" s="231"/>
      <c r="U159" s="209">
        <f>Q159-R159-S159-T159</f>
        <v>0</v>
      </c>
      <c r="V159" s="112" t="e">
        <f t="shared" si="40"/>
        <v>#DIV/0!</v>
      </c>
      <c r="W159" s="219" t="e">
        <f t="shared" si="44"/>
        <v>#DIV/0!</v>
      </c>
      <c r="X159" s="219" t="e">
        <f t="shared" si="45"/>
        <v>#DIV/0!</v>
      </c>
      <c r="Y159" s="226" t="e">
        <f t="shared" si="36"/>
        <v>#DIV/0!</v>
      </c>
      <c r="Z159" s="380">
        <v>0.15</v>
      </c>
      <c r="AA159" s="462"/>
      <c r="AB159" s="267" t="e">
        <f>R159/(12*(D159-E159+D160-E160))*1000+((Z159)*0.9756*(F159+0.85*(G159+L159+M159))+(Z160)*0.9403*(F160+0.85*(G160+L160+M160)))/(12*(D159+D160))*1000</f>
        <v>#DIV/0!</v>
      </c>
      <c r="AC159" s="237" t="e">
        <f>AB159-AD159</f>
        <v>#DIV/0!</v>
      </c>
      <c r="AD159" s="268" t="e">
        <f>(H159+H160+I159+I160)/(12*(D159+D160))*1000</f>
        <v>#DIV/0!</v>
      </c>
      <c r="AE159" s="104" t="e">
        <f>(AA159+AA160)*AB159*0.012</f>
        <v>#DIV/0!</v>
      </c>
      <c r="AF159" s="489"/>
      <c r="AG159" s="479"/>
      <c r="AH159" s="239" t="e">
        <f>AF159+AF160+AG159-AE159</f>
        <v>#DIV/0!</v>
      </c>
      <c r="AI159" s="5" t="e">
        <f>AH159/(12*(AA159+AA160))*1000</f>
        <v>#DIV/0!</v>
      </c>
      <c r="AJ159" s="6" t="e">
        <f>AI159/AD159</f>
        <v>#DIV/0!</v>
      </c>
      <c r="AK159" s="524">
        <f t="shared" si="41"/>
        <v>0</v>
      </c>
      <c r="AL159" s="10" t="e">
        <f>AF159+AF160+AG159-(AK159+AK160)*AB159*0.012</f>
        <v>#DIV/0!</v>
      </c>
      <c r="AM159" s="5" t="e">
        <f>AL159/(12*(AK159+AK160))*1000</f>
        <v>#DIV/0!</v>
      </c>
      <c r="AN159" s="283" t="e">
        <f>AM159/AD159</f>
        <v>#DIV/0!</v>
      </c>
      <c r="AO159" s="287"/>
      <c r="AP159" s="286" t="e">
        <f>(AO159+AO160)/(12*(AK159+AK160))*1000</f>
        <v>#DIV/0!</v>
      </c>
      <c r="AQ159" s="5" t="e">
        <f>AD159+AM159+AP159</f>
        <v>#DIV/0!</v>
      </c>
      <c r="AR159" s="7" t="e">
        <f>(AM159+AP159)/AD159</f>
        <v>#DIV/0!</v>
      </c>
      <c r="AS159" s="279" t="e">
        <f>AQ159/AD159</f>
        <v>#DIV/0!</v>
      </c>
      <c r="AT159" s="299">
        <f t="shared" si="38"/>
        <v>0</v>
      </c>
      <c r="AU159" s="55">
        <f t="shared" si="42"/>
        <v>0</v>
      </c>
      <c r="AV159" s="54">
        <v>1329.5559122525417</v>
      </c>
      <c r="AW159" s="56" t="e">
        <f t="shared" si="43"/>
        <v>#DIV/0!</v>
      </c>
      <c r="AX159" s="179"/>
      <c r="AY159" s="200"/>
      <c r="AZ159" s="15" t="e">
        <f>(AT159+AT160-AX159-AX160)/((AY159+AY160)*12)</f>
        <v>#DIV/0!</v>
      </c>
      <c r="BA159" t="e">
        <f>IF(AZ159&lt;0,"!!!","")</f>
        <v>#DIV/0!</v>
      </c>
      <c r="BB159" s="422"/>
      <c r="BC159" s="410" t="str">
        <f t="shared" si="39"/>
        <v/>
      </c>
      <c r="BD159" s="393"/>
      <c r="BE159" s="75"/>
      <c r="BF159" s="428"/>
      <c r="BG159" s="106">
        <f>IF(AF159+AF160-AX159-AX160&lt;0,AF159+AF160-AX159-AX160,0)</f>
        <v>0</v>
      </c>
      <c r="BH159" s="41">
        <f>IF(AF159+AF160+AG159-AX159-AX160+BE159+BF159&lt;0,AF159+AF160+AG159-AX159-AX160+BE159+BF159,0)</f>
        <v>0</v>
      </c>
    </row>
    <row r="160" spans="1:60" s="23" customFormat="1" ht="18" customHeight="1" thickBot="1" x14ac:dyDescent="0.25">
      <c r="A160" s="535"/>
      <c r="B160" s="541"/>
      <c r="C160" s="91" t="s">
        <v>34</v>
      </c>
      <c r="D160" s="181"/>
      <c r="E160" s="357"/>
      <c r="F160" s="182"/>
      <c r="G160" s="182"/>
      <c r="H160" s="182"/>
      <c r="I160" s="182"/>
      <c r="J160" s="182"/>
      <c r="K160" s="182"/>
      <c r="L160" s="182"/>
      <c r="M160" s="182"/>
      <c r="N160" s="182"/>
      <c r="O160" s="182"/>
      <c r="P160" s="120">
        <f t="shared" si="37"/>
        <v>0</v>
      </c>
      <c r="Q160" s="296" t="s">
        <v>72</v>
      </c>
      <c r="R160" s="390" t="s">
        <v>72</v>
      </c>
      <c r="S160" s="233" t="s">
        <v>72</v>
      </c>
      <c r="T160" s="234" t="s">
        <v>72</v>
      </c>
      <c r="U160" s="234" t="s">
        <v>72</v>
      </c>
      <c r="V160" s="113" t="e">
        <f t="shared" si="40"/>
        <v>#DIV/0!</v>
      </c>
      <c r="W160" s="220" t="e">
        <f t="shared" si="44"/>
        <v>#DIV/0!</v>
      </c>
      <c r="X160" s="220" t="e">
        <f t="shared" si="45"/>
        <v>#DIV/0!</v>
      </c>
      <c r="Y160" s="227" t="e">
        <f t="shared" si="36"/>
        <v>#DIV/0!</v>
      </c>
      <c r="Z160" s="381">
        <v>0.2</v>
      </c>
      <c r="AA160" s="463"/>
      <c r="AB160" s="269" t="s">
        <v>72</v>
      </c>
      <c r="AC160" s="238" t="s">
        <v>72</v>
      </c>
      <c r="AD160" s="234" t="s">
        <v>72</v>
      </c>
      <c r="AE160" s="271" t="s">
        <v>72</v>
      </c>
      <c r="AF160" s="490"/>
      <c r="AG160" s="480"/>
      <c r="AH160" s="272" t="s">
        <v>72</v>
      </c>
      <c r="AI160" s="273" t="s">
        <v>72</v>
      </c>
      <c r="AJ160" s="274" t="s">
        <v>72</v>
      </c>
      <c r="AK160" s="275">
        <f t="shared" si="41"/>
        <v>0</v>
      </c>
      <c r="AL160" s="272" t="s">
        <v>72</v>
      </c>
      <c r="AM160" s="273" t="s">
        <v>72</v>
      </c>
      <c r="AN160" s="284" t="s">
        <v>72</v>
      </c>
      <c r="AO160" s="340"/>
      <c r="AP160" s="272" t="s">
        <v>72</v>
      </c>
      <c r="AQ160" s="272" t="s">
        <v>72</v>
      </c>
      <c r="AR160" s="273" t="s">
        <v>72</v>
      </c>
      <c r="AS160" s="280" t="s">
        <v>72</v>
      </c>
      <c r="AT160" s="300">
        <f t="shared" si="38"/>
        <v>0</v>
      </c>
      <c r="AU160" s="77">
        <f t="shared" si="42"/>
        <v>0</v>
      </c>
      <c r="AV160" s="76">
        <v>769.28644564488241</v>
      </c>
      <c r="AW160" s="78" t="e">
        <f t="shared" si="43"/>
        <v>#DIV/0!</v>
      </c>
      <c r="AX160" s="181"/>
      <c r="AY160" s="201"/>
      <c r="AZ160" s="88"/>
      <c r="BA160" s="69" t="e">
        <f>BA159</f>
        <v>#DIV/0!</v>
      </c>
      <c r="BB160" s="419"/>
      <c r="BC160" s="407" t="str">
        <f t="shared" si="39"/>
        <v/>
      </c>
      <c r="BD160" s="393"/>
      <c r="BE160" s="70"/>
      <c r="BF160" s="426"/>
      <c r="BG160" s="107"/>
      <c r="BH160" s="90"/>
    </row>
    <row r="161" spans="1:60" s="23" customFormat="1" x14ac:dyDescent="0.2">
      <c r="A161" s="534"/>
      <c r="B161" s="540"/>
      <c r="C161" s="99" t="s">
        <v>33</v>
      </c>
      <c r="D161" s="179"/>
      <c r="E161" s="356"/>
      <c r="F161" s="180"/>
      <c r="G161" s="180"/>
      <c r="H161" s="180"/>
      <c r="I161" s="180"/>
      <c r="J161" s="180"/>
      <c r="K161" s="180"/>
      <c r="L161" s="180"/>
      <c r="M161" s="180"/>
      <c r="N161" s="180"/>
      <c r="O161" s="180"/>
      <c r="P161" s="119">
        <f t="shared" ref="P161:P174" si="46">SUM(F161:O161)</f>
        <v>0</v>
      </c>
      <c r="Q161" s="207">
        <f>P161+P162</f>
        <v>0</v>
      </c>
      <c r="R161" s="447"/>
      <c r="S161" s="262"/>
      <c r="T161" s="231"/>
      <c r="U161" s="209">
        <f>Q161-R161-S161-T161</f>
        <v>0</v>
      </c>
      <c r="V161" s="112" t="e">
        <f t="shared" si="40"/>
        <v>#DIV/0!</v>
      </c>
      <c r="W161" s="219" t="e">
        <f t="shared" si="44"/>
        <v>#DIV/0!</v>
      </c>
      <c r="X161" s="219" t="e">
        <f t="shared" si="45"/>
        <v>#DIV/0!</v>
      </c>
      <c r="Y161" s="226" t="e">
        <f t="shared" si="36"/>
        <v>#DIV/0!</v>
      </c>
      <c r="Z161" s="380">
        <v>0.15</v>
      </c>
      <c r="AA161" s="462"/>
      <c r="AB161" s="267" t="e">
        <f>R161/(12*(D161-E161+D162-E162))*1000+((Z161)*0.9756*(F161+0.85*(G161+L161+M161))+(Z162)*0.9403*(F162+0.85*(G162+L162+M162)))/(12*(D161+D162))*1000</f>
        <v>#DIV/0!</v>
      </c>
      <c r="AC161" s="237" t="e">
        <f>AB161-AD161</f>
        <v>#DIV/0!</v>
      </c>
      <c r="AD161" s="268" t="e">
        <f>(H161+H162+I161+I162)/(12*(D161+D162))*1000</f>
        <v>#DIV/0!</v>
      </c>
      <c r="AE161" s="104" t="e">
        <f>(AA161+AA162)*AB161*0.012</f>
        <v>#DIV/0!</v>
      </c>
      <c r="AF161" s="489"/>
      <c r="AG161" s="479"/>
      <c r="AH161" s="239" t="e">
        <f>AF161+AF162+AG161-AE161</f>
        <v>#DIV/0!</v>
      </c>
      <c r="AI161" s="5" t="e">
        <f>AH161/(12*(AA161+AA162))*1000</f>
        <v>#DIV/0!</v>
      </c>
      <c r="AJ161" s="6" t="e">
        <f>AI161/AD161</f>
        <v>#DIV/0!</v>
      </c>
      <c r="AK161" s="524">
        <f t="shared" si="41"/>
        <v>0</v>
      </c>
      <c r="AL161" s="10" t="e">
        <f>AF161+AF162+AG161-(AK161+AK162)*AB161*0.012</f>
        <v>#DIV/0!</v>
      </c>
      <c r="AM161" s="5" t="e">
        <f>AL161/(12*(AK161+AK162))*1000</f>
        <v>#DIV/0!</v>
      </c>
      <c r="AN161" s="283" t="e">
        <f>AM161/AD161</f>
        <v>#DIV/0!</v>
      </c>
      <c r="AO161" s="287"/>
      <c r="AP161" s="286" t="e">
        <f>(AO161+AO162)/(12*(AK161+AK162))*1000</f>
        <v>#DIV/0!</v>
      </c>
      <c r="AQ161" s="5" t="e">
        <f>AD161+AM161+AP161</f>
        <v>#DIV/0!</v>
      </c>
      <c r="AR161" s="7" t="e">
        <f>(AM161+AP161)/AD161</f>
        <v>#DIV/0!</v>
      </c>
      <c r="AS161" s="279" t="e">
        <f>AQ161/AD161</f>
        <v>#DIV/0!</v>
      </c>
      <c r="AT161" s="299">
        <f t="shared" si="38"/>
        <v>0</v>
      </c>
      <c r="AU161" s="55">
        <f t="shared" si="42"/>
        <v>0</v>
      </c>
      <c r="AV161" s="54">
        <v>1674.6318221195497</v>
      </c>
      <c r="AW161" s="56" t="e">
        <f t="shared" si="43"/>
        <v>#DIV/0!</v>
      </c>
      <c r="AX161" s="179"/>
      <c r="AY161" s="200"/>
      <c r="AZ161" s="15" t="e">
        <f>(AT161+AT162-AX161-AX162)/((AY161+AY162)*12)</f>
        <v>#DIV/0!</v>
      </c>
      <c r="BA161" s="338" t="e">
        <f>IF(AZ161&lt;0,"!!!","")</f>
        <v>#DIV/0!</v>
      </c>
      <c r="BB161" s="503"/>
      <c r="BC161" s="504" t="str">
        <f t="shared" si="39"/>
        <v/>
      </c>
      <c r="BD161" s="393"/>
      <c r="BE161" s="60"/>
      <c r="BF161" s="427"/>
      <c r="BG161" s="106">
        <f>IF(AF161+AF162-AX161-AX162&lt;0,AF161+AF162-AX161-AX162,0)</f>
        <v>0</v>
      </c>
      <c r="BH161" s="41">
        <f>IF(AF161+AF162+AG161-AX161-AX162+BE161+BF161&lt;0,AF161+AF162+AG161-AX161-AX162+BE161+BF161,0)</f>
        <v>0</v>
      </c>
    </row>
    <row r="162" spans="1:60" s="23" customFormat="1" ht="13.5" thickBot="1" x14ac:dyDescent="0.25">
      <c r="A162" s="535"/>
      <c r="B162" s="541"/>
      <c r="C162" s="91" t="s">
        <v>34</v>
      </c>
      <c r="D162" s="181"/>
      <c r="E162" s="357"/>
      <c r="F162" s="182"/>
      <c r="G162" s="182"/>
      <c r="H162" s="182"/>
      <c r="I162" s="182"/>
      <c r="J162" s="182"/>
      <c r="K162" s="182"/>
      <c r="L162" s="182"/>
      <c r="M162" s="182"/>
      <c r="N162" s="182"/>
      <c r="O162" s="182"/>
      <c r="P162" s="120">
        <f t="shared" si="46"/>
        <v>0</v>
      </c>
      <c r="Q162" s="296" t="s">
        <v>72</v>
      </c>
      <c r="R162" s="390" t="s">
        <v>72</v>
      </c>
      <c r="S162" s="233" t="s">
        <v>72</v>
      </c>
      <c r="T162" s="234" t="s">
        <v>72</v>
      </c>
      <c r="U162" s="234" t="s">
        <v>72</v>
      </c>
      <c r="V162" s="113" t="e">
        <f t="shared" si="40"/>
        <v>#DIV/0!</v>
      </c>
      <c r="W162" s="220" t="e">
        <f t="shared" si="44"/>
        <v>#DIV/0!</v>
      </c>
      <c r="X162" s="220" t="e">
        <f t="shared" si="45"/>
        <v>#DIV/0!</v>
      </c>
      <c r="Y162" s="227" t="e">
        <f t="shared" si="36"/>
        <v>#DIV/0!</v>
      </c>
      <c r="Z162" s="381">
        <v>0.2</v>
      </c>
      <c r="AA162" s="463"/>
      <c r="AB162" s="269" t="s">
        <v>72</v>
      </c>
      <c r="AC162" s="238" t="s">
        <v>72</v>
      </c>
      <c r="AD162" s="234" t="s">
        <v>72</v>
      </c>
      <c r="AE162" s="271" t="s">
        <v>72</v>
      </c>
      <c r="AF162" s="490"/>
      <c r="AG162" s="480"/>
      <c r="AH162" s="272" t="s">
        <v>72</v>
      </c>
      <c r="AI162" s="273" t="s">
        <v>72</v>
      </c>
      <c r="AJ162" s="274" t="s">
        <v>72</v>
      </c>
      <c r="AK162" s="275">
        <f t="shared" si="41"/>
        <v>0</v>
      </c>
      <c r="AL162" s="272" t="s">
        <v>72</v>
      </c>
      <c r="AM162" s="273" t="s">
        <v>72</v>
      </c>
      <c r="AN162" s="284" t="s">
        <v>72</v>
      </c>
      <c r="AO162" s="340"/>
      <c r="AP162" s="272" t="s">
        <v>72</v>
      </c>
      <c r="AQ162" s="272" t="s">
        <v>72</v>
      </c>
      <c r="AR162" s="273" t="s">
        <v>72</v>
      </c>
      <c r="AS162" s="280" t="s">
        <v>72</v>
      </c>
      <c r="AT162" s="300">
        <f t="shared" si="38"/>
        <v>0</v>
      </c>
      <c r="AU162" s="77">
        <f t="shared" si="42"/>
        <v>0</v>
      </c>
      <c r="AV162" s="76">
        <v>796.40891977990145</v>
      </c>
      <c r="AW162" s="78" t="e">
        <f t="shared" si="43"/>
        <v>#DIV/0!</v>
      </c>
      <c r="AX162" s="181"/>
      <c r="AY162" s="201"/>
      <c r="AZ162" s="88"/>
      <c r="BA162" s="339" t="e">
        <f>BA161</f>
        <v>#DIV/0!</v>
      </c>
      <c r="BB162" s="500"/>
      <c r="BC162" s="501" t="str">
        <f t="shared" si="39"/>
        <v/>
      </c>
      <c r="BD162" s="393"/>
      <c r="BE162" s="70"/>
      <c r="BF162" s="426"/>
      <c r="BG162" s="107"/>
      <c r="BH162" s="90"/>
    </row>
    <row r="163" spans="1:60" s="23" customFormat="1" ht="15.75" customHeight="1" x14ac:dyDescent="0.2">
      <c r="A163" s="534"/>
      <c r="B163" s="540"/>
      <c r="C163" s="99" t="s">
        <v>33</v>
      </c>
      <c r="D163" s="179"/>
      <c r="E163" s="356"/>
      <c r="F163" s="180"/>
      <c r="G163" s="180"/>
      <c r="H163" s="180"/>
      <c r="I163" s="180"/>
      <c r="J163" s="180"/>
      <c r="K163" s="180"/>
      <c r="L163" s="180"/>
      <c r="M163" s="180"/>
      <c r="N163" s="180"/>
      <c r="O163" s="180"/>
      <c r="P163" s="119">
        <f t="shared" si="46"/>
        <v>0</v>
      </c>
      <c r="Q163" s="207">
        <f>P163+P164</f>
        <v>0</v>
      </c>
      <c r="R163" s="447"/>
      <c r="S163" s="262"/>
      <c r="T163" s="231"/>
      <c r="U163" s="209">
        <f>Q163-R163-S163-T163</f>
        <v>0</v>
      </c>
      <c r="V163" s="112" t="e">
        <f t="shared" si="40"/>
        <v>#DIV/0!</v>
      </c>
      <c r="W163" s="219" t="e">
        <f t="shared" si="44"/>
        <v>#DIV/0!</v>
      </c>
      <c r="X163" s="219" t="e">
        <f t="shared" si="45"/>
        <v>#DIV/0!</v>
      </c>
      <c r="Y163" s="226" t="e">
        <f t="shared" si="36"/>
        <v>#DIV/0!</v>
      </c>
      <c r="Z163" s="380">
        <v>0.15</v>
      </c>
      <c r="AA163" s="462"/>
      <c r="AB163" s="267" t="e">
        <f>R163/(12*(D163-E163+D164-E164))*1000+((Z163)*0.9756*(F163+0.85*(G163+L163+M163))+(Z164)*0.9403*(F164+0.85*(G164+L164+M164)))/(12*(D163+D164))*1000</f>
        <v>#DIV/0!</v>
      </c>
      <c r="AC163" s="237" t="e">
        <f>AB163-AD163</f>
        <v>#DIV/0!</v>
      </c>
      <c r="AD163" s="268" t="e">
        <f>(H163+H164+I163+I164)/(12*(D163+D164))*1000</f>
        <v>#DIV/0!</v>
      </c>
      <c r="AE163" s="104" t="e">
        <f>(AA163+AA164)*AB163*0.012</f>
        <v>#DIV/0!</v>
      </c>
      <c r="AF163" s="489"/>
      <c r="AG163" s="479"/>
      <c r="AH163" s="239" t="e">
        <f>AF163+AF164+AG163-AE163</f>
        <v>#DIV/0!</v>
      </c>
      <c r="AI163" s="5" t="e">
        <f>AH163/(12*(AA163+AA164))*1000</f>
        <v>#DIV/0!</v>
      </c>
      <c r="AJ163" s="6" t="e">
        <f>AI163/AD163</f>
        <v>#DIV/0!</v>
      </c>
      <c r="AK163" s="524">
        <f t="shared" si="41"/>
        <v>0</v>
      </c>
      <c r="AL163" s="10" t="e">
        <f>AF163+AF164+AG163-(AK163+AK164)*AB163*0.012</f>
        <v>#DIV/0!</v>
      </c>
      <c r="AM163" s="5" t="e">
        <f>AL163/(12*(AK163+AK164))*1000</f>
        <v>#DIV/0!</v>
      </c>
      <c r="AN163" s="283" t="e">
        <f>AM163/AD163</f>
        <v>#DIV/0!</v>
      </c>
      <c r="AO163" s="287"/>
      <c r="AP163" s="286" t="e">
        <f>(AO163+AO164)/(12*(AK163+AK164))*1000</f>
        <v>#DIV/0!</v>
      </c>
      <c r="AQ163" s="5" t="e">
        <f>AD163+AM163+AP163</f>
        <v>#DIV/0!</v>
      </c>
      <c r="AR163" s="7" t="e">
        <f>(AM163+AP163)/AD163</f>
        <v>#DIV/0!</v>
      </c>
      <c r="AS163" s="279" t="e">
        <f>AQ163/AD163</f>
        <v>#DIV/0!</v>
      </c>
      <c r="AT163" s="299">
        <f t="shared" si="38"/>
        <v>0</v>
      </c>
      <c r="AU163" s="55">
        <f t="shared" si="42"/>
        <v>0</v>
      </c>
      <c r="AV163" s="54">
        <v>3612.2142919695239</v>
      </c>
      <c r="AW163" s="56" t="e">
        <f t="shared" si="43"/>
        <v>#DIV/0!</v>
      </c>
      <c r="AX163" s="179"/>
      <c r="AY163" s="200"/>
      <c r="AZ163" s="15" t="e">
        <f>(AT163+AT164-AX163-AX164)/((AY163+AY164)*12)</f>
        <v>#DIV/0!</v>
      </c>
      <c r="BA163" t="e">
        <f>IF(AZ163&lt;0,"!!!","")</f>
        <v>#DIV/0!</v>
      </c>
      <c r="BB163" s="422"/>
      <c r="BC163" s="410" t="str">
        <f t="shared" si="39"/>
        <v/>
      </c>
      <c r="BD163" s="393"/>
      <c r="BE163" s="75"/>
      <c r="BF163" s="428"/>
      <c r="BG163" s="106">
        <f>IF(AF163+AF164-AX163-AX164&lt;0,AF163+AF164-AX163-AX164,0)</f>
        <v>0</v>
      </c>
      <c r="BH163" s="41">
        <f>IF(AF163+AF164+AG163-AX163-AX164+BE163+BF163&lt;0,AF163+AF164+AG163-AX163-AX164+BE163+BF163,0)</f>
        <v>0</v>
      </c>
    </row>
    <row r="164" spans="1:60" s="23" customFormat="1" ht="18" customHeight="1" thickBot="1" x14ac:dyDescent="0.25">
      <c r="A164" s="535"/>
      <c r="B164" s="541"/>
      <c r="C164" s="91" t="s">
        <v>34</v>
      </c>
      <c r="D164" s="181"/>
      <c r="E164" s="357"/>
      <c r="F164" s="182"/>
      <c r="G164" s="182"/>
      <c r="H164" s="182"/>
      <c r="I164" s="182"/>
      <c r="J164" s="182"/>
      <c r="K164" s="182"/>
      <c r="L164" s="182"/>
      <c r="M164" s="182"/>
      <c r="N164" s="182"/>
      <c r="O164" s="182"/>
      <c r="P164" s="120">
        <f t="shared" si="46"/>
        <v>0</v>
      </c>
      <c r="Q164" s="296" t="s">
        <v>72</v>
      </c>
      <c r="R164" s="390" t="s">
        <v>72</v>
      </c>
      <c r="S164" s="233" t="s">
        <v>72</v>
      </c>
      <c r="T164" s="234" t="s">
        <v>72</v>
      </c>
      <c r="U164" s="234" t="s">
        <v>72</v>
      </c>
      <c r="V164" s="113" t="e">
        <f t="shared" si="40"/>
        <v>#DIV/0!</v>
      </c>
      <c r="W164" s="220" t="e">
        <f t="shared" si="44"/>
        <v>#DIV/0!</v>
      </c>
      <c r="X164" s="220" t="e">
        <f t="shared" si="45"/>
        <v>#DIV/0!</v>
      </c>
      <c r="Y164" s="227" t="e">
        <f t="shared" si="36"/>
        <v>#DIV/0!</v>
      </c>
      <c r="Z164" s="381">
        <v>0.2</v>
      </c>
      <c r="AA164" s="463"/>
      <c r="AB164" s="269" t="s">
        <v>72</v>
      </c>
      <c r="AC164" s="238" t="s">
        <v>72</v>
      </c>
      <c r="AD164" s="234" t="s">
        <v>72</v>
      </c>
      <c r="AE164" s="271" t="s">
        <v>72</v>
      </c>
      <c r="AF164" s="490"/>
      <c r="AG164" s="480"/>
      <c r="AH164" s="272" t="s">
        <v>72</v>
      </c>
      <c r="AI164" s="273" t="s">
        <v>72</v>
      </c>
      <c r="AJ164" s="274" t="s">
        <v>72</v>
      </c>
      <c r="AK164" s="275">
        <f t="shared" si="41"/>
        <v>0</v>
      </c>
      <c r="AL164" s="272" t="s">
        <v>72</v>
      </c>
      <c r="AM164" s="273" t="s">
        <v>72</v>
      </c>
      <c r="AN164" s="284" t="s">
        <v>72</v>
      </c>
      <c r="AO164" s="340"/>
      <c r="AP164" s="272" t="s">
        <v>72</v>
      </c>
      <c r="AQ164" s="272" t="s">
        <v>72</v>
      </c>
      <c r="AR164" s="273" t="s">
        <v>72</v>
      </c>
      <c r="AS164" s="280" t="s">
        <v>72</v>
      </c>
      <c r="AT164" s="300">
        <f t="shared" si="38"/>
        <v>0</v>
      </c>
      <c r="AU164" s="77">
        <f t="shared" si="42"/>
        <v>0</v>
      </c>
      <c r="AV164" s="76">
        <v>0</v>
      </c>
      <c r="AW164" s="78" t="e">
        <f t="shared" si="43"/>
        <v>#DIV/0!</v>
      </c>
      <c r="AX164" s="181"/>
      <c r="AY164" s="201"/>
      <c r="AZ164" s="88"/>
      <c r="BA164" s="69" t="e">
        <f>BA163</f>
        <v>#DIV/0!</v>
      </c>
      <c r="BB164" s="419"/>
      <c r="BC164" s="407" t="str">
        <f t="shared" si="39"/>
        <v/>
      </c>
      <c r="BD164" s="393"/>
      <c r="BE164" s="70"/>
      <c r="BF164" s="426"/>
      <c r="BG164" s="107"/>
      <c r="BH164" s="90"/>
    </row>
    <row r="165" spans="1:60" s="23" customFormat="1" x14ac:dyDescent="0.2">
      <c r="A165" s="537"/>
      <c r="B165" s="540"/>
      <c r="C165" s="99" t="s">
        <v>33</v>
      </c>
      <c r="D165" s="179"/>
      <c r="E165" s="356"/>
      <c r="F165" s="180"/>
      <c r="G165" s="180"/>
      <c r="H165" s="180"/>
      <c r="I165" s="180"/>
      <c r="J165" s="180"/>
      <c r="K165" s="180"/>
      <c r="L165" s="180"/>
      <c r="M165" s="180"/>
      <c r="N165" s="180"/>
      <c r="O165" s="180"/>
      <c r="P165" s="119">
        <f t="shared" si="46"/>
        <v>0</v>
      </c>
      <c r="Q165" s="207">
        <f>P165+P166</f>
        <v>0</v>
      </c>
      <c r="R165" s="447"/>
      <c r="S165" s="262"/>
      <c r="T165" s="231"/>
      <c r="U165" s="209">
        <f>Q165-R165-S165-T165</f>
        <v>0</v>
      </c>
      <c r="V165" s="112" t="e">
        <f t="shared" ref="V165:V174" si="47">P165/(12*D165)*1000</f>
        <v>#DIV/0!</v>
      </c>
      <c r="W165" s="219" t="e">
        <f t="shared" si="44"/>
        <v>#DIV/0!</v>
      </c>
      <c r="X165" s="219" t="e">
        <f t="shared" si="45"/>
        <v>#DIV/0!</v>
      </c>
      <c r="Y165" s="226" t="e">
        <f t="shared" si="36"/>
        <v>#DIV/0!</v>
      </c>
      <c r="Z165" s="380">
        <v>0.15</v>
      </c>
      <c r="AA165" s="462"/>
      <c r="AB165" s="267" t="e">
        <f>R165/(12*(D165-E165+D166-E166))*1000+((Z165)*0.9756*(F165+0.85*(G165+L165+M165))+(Z166)*0.9403*(F166+0.85*(G166+L166+M166)))/(12*(D165+D166))*1000</f>
        <v>#DIV/0!</v>
      </c>
      <c r="AC165" s="237" t="e">
        <f>AB165-AD165</f>
        <v>#DIV/0!</v>
      </c>
      <c r="AD165" s="268" t="e">
        <f>(H165+H166+I165+I166)/(12*(D165+D166))*1000</f>
        <v>#DIV/0!</v>
      </c>
      <c r="AE165" s="104" t="e">
        <f>(AA165+AA166)*AB165*0.012</f>
        <v>#DIV/0!</v>
      </c>
      <c r="AF165" s="489"/>
      <c r="AG165" s="479"/>
      <c r="AH165" s="239" t="e">
        <f>AF165+AF166+AG165-AE165</f>
        <v>#DIV/0!</v>
      </c>
      <c r="AI165" s="5" t="e">
        <f>AH165/(12*(AA165+AA166))*1000</f>
        <v>#DIV/0!</v>
      </c>
      <c r="AJ165" s="6" t="e">
        <f>AI165/AD165</f>
        <v>#DIV/0!</v>
      </c>
      <c r="AK165" s="524">
        <f t="shared" si="41"/>
        <v>0</v>
      </c>
      <c r="AL165" s="10" t="e">
        <f>AF165+AF166+AG165-(AK165+AK166)*AB165*0.012</f>
        <v>#DIV/0!</v>
      </c>
      <c r="AM165" s="5" t="e">
        <f>AL165/(12*(AK165+AK166))*1000</f>
        <v>#DIV/0!</v>
      </c>
      <c r="AN165" s="283" t="e">
        <f>AM165/AD165</f>
        <v>#DIV/0!</v>
      </c>
      <c r="AO165" s="287"/>
      <c r="AP165" s="286" t="e">
        <f>(AO165+AO166)/(12*(AK165+AK166))*1000</f>
        <v>#DIV/0!</v>
      </c>
      <c r="AQ165" s="5" t="e">
        <f>AD165+AM165+AP165</f>
        <v>#DIV/0!</v>
      </c>
      <c r="AR165" s="7" t="e">
        <f>(AM165+AP165)/AD165</f>
        <v>#DIV/0!</v>
      </c>
      <c r="AS165" s="279" t="e">
        <f>AQ165/AD165</f>
        <v>#DIV/0!</v>
      </c>
      <c r="AT165" s="299">
        <f t="shared" si="38"/>
        <v>0</v>
      </c>
      <c r="AU165" s="52">
        <f t="shared" ref="AU165:AU174" si="48">H165+I165</f>
        <v>0</v>
      </c>
      <c r="AV165" s="51">
        <v>3848.8081988499353</v>
      </c>
      <c r="AW165" s="53" t="e">
        <f t="shared" si="43"/>
        <v>#DIV/0!</v>
      </c>
      <c r="AX165" s="175"/>
      <c r="AY165" s="520"/>
      <c r="AZ165" s="15" t="e">
        <f>(AT165+AT166-AX165-AX166)/((AY165+AY166)*12)</f>
        <v>#DIV/0!</v>
      </c>
      <c r="BA165" t="e">
        <f>IF(AZ165&lt;0,"!!!","")</f>
        <v>#DIV/0!</v>
      </c>
      <c r="BB165" s="420"/>
      <c r="BC165" s="408" t="str">
        <f t="shared" ref="BC165:BC174" si="49">IF(BB165&gt;0,BB165-AX165,"")</f>
        <v/>
      </c>
      <c r="BD165" s="393"/>
      <c r="BE165" s="60"/>
      <c r="BF165" s="427"/>
      <c r="BG165" s="106">
        <f>IF(AF165+AF166-AX165-AX166&lt;0,AF165+AF166-AX165-AX166,0)</f>
        <v>0</v>
      </c>
      <c r="BH165" s="41">
        <f>IF(AF165+AF166+AG165-AX165-AX166+BE165+BF165&lt;0,AF165+AF166+AG165-AX165-AX166+BE165+BF165,0)</f>
        <v>0</v>
      </c>
    </row>
    <row r="166" spans="1:60" s="23" customFormat="1" ht="13.5" thickBot="1" x14ac:dyDescent="0.25">
      <c r="A166" s="538"/>
      <c r="B166" s="541"/>
      <c r="C166" s="91" t="s">
        <v>34</v>
      </c>
      <c r="D166" s="181"/>
      <c r="E166" s="357"/>
      <c r="F166" s="182"/>
      <c r="G166" s="182"/>
      <c r="H166" s="182"/>
      <c r="I166" s="182"/>
      <c r="J166" s="182"/>
      <c r="K166" s="182"/>
      <c r="L166" s="182"/>
      <c r="M166" s="182"/>
      <c r="N166" s="182"/>
      <c r="O166" s="182"/>
      <c r="P166" s="120">
        <f t="shared" si="46"/>
        <v>0</v>
      </c>
      <c r="Q166" s="296" t="s">
        <v>72</v>
      </c>
      <c r="R166" s="390" t="s">
        <v>72</v>
      </c>
      <c r="S166" s="233" t="s">
        <v>72</v>
      </c>
      <c r="T166" s="234" t="s">
        <v>72</v>
      </c>
      <c r="U166" s="234" t="s">
        <v>72</v>
      </c>
      <c r="V166" s="113" t="e">
        <f t="shared" si="47"/>
        <v>#DIV/0!</v>
      </c>
      <c r="W166" s="220" t="e">
        <f t="shared" si="44"/>
        <v>#DIV/0!</v>
      </c>
      <c r="X166" s="220" t="e">
        <f t="shared" si="45"/>
        <v>#DIV/0!</v>
      </c>
      <c r="Y166" s="227" t="e">
        <f t="shared" si="36"/>
        <v>#DIV/0!</v>
      </c>
      <c r="Z166" s="381">
        <v>0.2</v>
      </c>
      <c r="AA166" s="463"/>
      <c r="AB166" s="269" t="s">
        <v>72</v>
      </c>
      <c r="AC166" s="238" t="s">
        <v>72</v>
      </c>
      <c r="AD166" s="234" t="s">
        <v>72</v>
      </c>
      <c r="AE166" s="271" t="s">
        <v>72</v>
      </c>
      <c r="AF166" s="490"/>
      <c r="AG166" s="480"/>
      <c r="AH166" s="272" t="s">
        <v>72</v>
      </c>
      <c r="AI166" s="273" t="s">
        <v>72</v>
      </c>
      <c r="AJ166" s="274" t="s">
        <v>72</v>
      </c>
      <c r="AK166" s="275">
        <f t="shared" si="41"/>
        <v>0</v>
      </c>
      <c r="AL166" s="272" t="s">
        <v>72</v>
      </c>
      <c r="AM166" s="273" t="s">
        <v>72</v>
      </c>
      <c r="AN166" s="284" t="s">
        <v>72</v>
      </c>
      <c r="AO166" s="340"/>
      <c r="AP166" s="272" t="s">
        <v>72</v>
      </c>
      <c r="AQ166" s="272" t="s">
        <v>72</v>
      </c>
      <c r="AR166" s="273" t="s">
        <v>72</v>
      </c>
      <c r="AS166" s="280" t="s">
        <v>72</v>
      </c>
      <c r="AT166" s="300">
        <f t="shared" si="38"/>
        <v>0</v>
      </c>
      <c r="AU166" s="73">
        <f t="shared" si="48"/>
        <v>0</v>
      </c>
      <c r="AV166" s="72">
        <v>5110.6077765194414</v>
      </c>
      <c r="AW166" s="74" t="e">
        <f t="shared" si="43"/>
        <v>#DIV/0!</v>
      </c>
      <c r="AX166" s="177"/>
      <c r="AY166" s="521"/>
      <c r="AZ166" s="88"/>
      <c r="BA166" s="69" t="e">
        <f>BA165</f>
        <v>#DIV/0!</v>
      </c>
      <c r="BB166" s="421"/>
      <c r="BC166" s="409" t="str">
        <f t="shared" si="49"/>
        <v/>
      </c>
      <c r="BD166" s="393"/>
      <c r="BE166" s="61"/>
      <c r="BF166" s="431"/>
      <c r="BG166" s="107"/>
      <c r="BH166" s="90"/>
    </row>
    <row r="167" spans="1:60" s="23" customFormat="1" x14ac:dyDescent="0.2">
      <c r="A167" s="532"/>
      <c r="B167" s="544"/>
      <c r="C167" s="65" t="s">
        <v>33</v>
      </c>
      <c r="D167" s="175"/>
      <c r="E167" s="354"/>
      <c r="F167" s="176"/>
      <c r="G167" s="176"/>
      <c r="H167" s="176"/>
      <c r="I167" s="176"/>
      <c r="J167" s="176"/>
      <c r="K167" s="176"/>
      <c r="L167" s="176"/>
      <c r="M167" s="176"/>
      <c r="N167" s="176"/>
      <c r="O167" s="176"/>
      <c r="P167" s="121">
        <f t="shared" si="46"/>
        <v>0</v>
      </c>
      <c r="Q167" s="298">
        <f>P167+P168</f>
        <v>0</v>
      </c>
      <c r="R167" s="446"/>
      <c r="S167" s="262"/>
      <c r="T167" s="231"/>
      <c r="U167" s="223">
        <f>Q167-R167-S167-T167</f>
        <v>0</v>
      </c>
      <c r="V167" s="114" t="e">
        <f t="shared" si="47"/>
        <v>#DIV/0!</v>
      </c>
      <c r="W167" s="217" t="e">
        <f t="shared" si="44"/>
        <v>#DIV/0!</v>
      </c>
      <c r="X167" s="217" t="e">
        <f t="shared" si="45"/>
        <v>#DIV/0!</v>
      </c>
      <c r="Y167" s="225" t="e">
        <f t="shared" si="36"/>
        <v>#DIV/0!</v>
      </c>
      <c r="Z167" s="378">
        <v>0.15</v>
      </c>
      <c r="AA167" s="460"/>
      <c r="AB167" s="267" t="e">
        <f>R167/(12*(D167-E167+D168-E168))*1000+((Z167)*0.9756*(F167+0.85*(G167+L167+M167))+(Z168)*0.9403*(F168+0.85*(G168+L168+M168)))/(12*(D167+D168))*1000</f>
        <v>#DIV/0!</v>
      </c>
      <c r="AC167" s="237" t="e">
        <f>AB167-AD167</f>
        <v>#DIV/0!</v>
      </c>
      <c r="AD167" s="268" t="e">
        <f>(H167+H168+I167+I168)/(12*(D167+D168))*1000</f>
        <v>#DIV/0!</v>
      </c>
      <c r="AE167" s="104" t="e">
        <f>(AA167+AA168)*AB167*0.012</f>
        <v>#DIV/0!</v>
      </c>
      <c r="AF167" s="489"/>
      <c r="AG167" s="479"/>
      <c r="AH167" s="239" t="e">
        <f>AF167+AF168+AG167-AE167</f>
        <v>#DIV/0!</v>
      </c>
      <c r="AI167" s="5" t="e">
        <f>AH167/(12*(AA167+AA168))*1000</f>
        <v>#DIV/0!</v>
      </c>
      <c r="AJ167" s="6" t="e">
        <f>AI167/AD167</f>
        <v>#DIV/0!</v>
      </c>
      <c r="AK167" s="524">
        <f t="shared" si="41"/>
        <v>0</v>
      </c>
      <c r="AL167" s="10" t="e">
        <f>AF167+AF168+AG167-(AK167+AK168)*AB167*0.012</f>
        <v>#DIV/0!</v>
      </c>
      <c r="AM167" s="5" t="e">
        <f>AL167/(12*(AK167+AK168))*1000</f>
        <v>#DIV/0!</v>
      </c>
      <c r="AN167" s="283" t="e">
        <f>AM167/AD167</f>
        <v>#DIV/0!</v>
      </c>
      <c r="AO167" s="287"/>
      <c r="AP167" s="286" t="e">
        <f>(AO167+AO168)/(12*(AK167+AK168))*1000</f>
        <v>#DIV/0!</v>
      </c>
      <c r="AQ167" s="5" t="e">
        <f>AD167+AM167+AP167</f>
        <v>#DIV/0!</v>
      </c>
      <c r="AR167" s="7" t="e">
        <f>(AM167+AP167)/AD167</f>
        <v>#DIV/0!</v>
      </c>
      <c r="AS167" s="279" t="e">
        <f>AQ167/AD167</f>
        <v>#DIV/0!</v>
      </c>
      <c r="AT167" s="299">
        <f t="shared" si="38"/>
        <v>0</v>
      </c>
      <c r="AU167" s="55">
        <f t="shared" si="48"/>
        <v>0</v>
      </c>
      <c r="AV167" s="54">
        <v>2953.8763459045035</v>
      </c>
      <c r="AW167" s="56" t="e">
        <f t="shared" si="43"/>
        <v>#DIV/0!</v>
      </c>
      <c r="AX167" s="179"/>
      <c r="AY167" s="200"/>
      <c r="AZ167" s="15" t="e">
        <f>(AT167+AT168-AX167-AX168)/((AY167+AY168)*12)</f>
        <v>#DIV/0!</v>
      </c>
      <c r="BA167" t="e">
        <f>IF(AZ167&lt;0,"!!!","")</f>
        <v>#DIV/0!</v>
      </c>
      <c r="BB167" s="422"/>
      <c r="BC167" s="410" t="str">
        <f t="shared" si="49"/>
        <v/>
      </c>
      <c r="BD167" s="393"/>
      <c r="BE167" s="75"/>
      <c r="BF167" s="428"/>
      <c r="BG167" s="106">
        <f>IF(AF167+AF168-AX167-AX168&lt;0,AF167+AF168-AX167-AX168,0)</f>
        <v>0</v>
      </c>
      <c r="BH167" s="41">
        <f>IF(AF167+AF168+AG167-AX167-AX168+BE167+BF167&lt;0,AF167+AF168+AG167-AX167-AX168+BE167+BF167,0)</f>
        <v>0</v>
      </c>
    </row>
    <row r="168" spans="1:60" s="23" customFormat="1" ht="13.5" thickBot="1" x14ac:dyDescent="0.25">
      <c r="A168" s="533"/>
      <c r="B168" s="544"/>
      <c r="C168" s="71" t="s">
        <v>34</v>
      </c>
      <c r="D168" s="177"/>
      <c r="E168" s="355"/>
      <c r="F168" s="178"/>
      <c r="G168" s="178"/>
      <c r="H168" s="178"/>
      <c r="I168" s="178"/>
      <c r="J168" s="178"/>
      <c r="K168" s="178"/>
      <c r="L168" s="178"/>
      <c r="M168" s="178"/>
      <c r="N168" s="178"/>
      <c r="O168" s="178"/>
      <c r="P168" s="155">
        <f t="shared" si="46"/>
        <v>0</v>
      </c>
      <c r="Q168" s="296" t="s">
        <v>72</v>
      </c>
      <c r="R168" s="390" t="s">
        <v>72</v>
      </c>
      <c r="S168" s="233" t="s">
        <v>72</v>
      </c>
      <c r="T168" s="234" t="s">
        <v>72</v>
      </c>
      <c r="U168" s="234" t="s">
        <v>72</v>
      </c>
      <c r="V168" s="111" t="e">
        <f t="shared" si="47"/>
        <v>#DIV/0!</v>
      </c>
      <c r="W168" s="218" t="e">
        <f t="shared" si="44"/>
        <v>#DIV/0!</v>
      </c>
      <c r="X168" s="218" t="e">
        <f t="shared" si="45"/>
        <v>#DIV/0!</v>
      </c>
      <c r="Y168" s="224" t="e">
        <f t="shared" si="36"/>
        <v>#DIV/0!</v>
      </c>
      <c r="Z168" s="379">
        <v>0.2</v>
      </c>
      <c r="AA168" s="461"/>
      <c r="AB168" s="269" t="s">
        <v>72</v>
      </c>
      <c r="AC168" s="238" t="s">
        <v>72</v>
      </c>
      <c r="AD168" s="234" t="s">
        <v>72</v>
      </c>
      <c r="AE168" s="271" t="s">
        <v>72</v>
      </c>
      <c r="AF168" s="490"/>
      <c r="AG168" s="480"/>
      <c r="AH168" s="272" t="s">
        <v>72</v>
      </c>
      <c r="AI168" s="273" t="s">
        <v>72</v>
      </c>
      <c r="AJ168" s="274" t="s">
        <v>72</v>
      </c>
      <c r="AK168" s="275">
        <f t="shared" si="41"/>
        <v>0</v>
      </c>
      <c r="AL168" s="272" t="s">
        <v>72</v>
      </c>
      <c r="AM168" s="273" t="s">
        <v>72</v>
      </c>
      <c r="AN168" s="284" t="s">
        <v>72</v>
      </c>
      <c r="AO168" s="340"/>
      <c r="AP168" s="272" t="s">
        <v>72</v>
      </c>
      <c r="AQ168" s="272" t="s">
        <v>72</v>
      </c>
      <c r="AR168" s="273" t="s">
        <v>72</v>
      </c>
      <c r="AS168" s="280" t="s">
        <v>72</v>
      </c>
      <c r="AT168" s="300">
        <f t="shared" si="38"/>
        <v>0</v>
      </c>
      <c r="AU168" s="73">
        <f t="shared" si="48"/>
        <v>0</v>
      </c>
      <c r="AV168" s="72">
        <v>1995.9150326797383</v>
      </c>
      <c r="AW168" s="74" t="e">
        <f t="shared" si="43"/>
        <v>#DIV/0!</v>
      </c>
      <c r="AX168" s="177"/>
      <c r="AY168" s="521"/>
      <c r="AZ168" s="88"/>
      <c r="BA168" s="69" t="e">
        <f>BA167</f>
        <v>#DIV/0!</v>
      </c>
      <c r="BB168" s="421"/>
      <c r="BC168" s="409" t="str">
        <f t="shared" si="49"/>
        <v/>
      </c>
      <c r="BD168" s="393"/>
      <c r="BE168" s="61"/>
      <c r="BF168" s="431"/>
      <c r="BG168" s="107"/>
      <c r="BH168" s="90"/>
    </row>
    <row r="169" spans="1:60" s="23" customFormat="1" x14ac:dyDescent="0.2">
      <c r="A169" s="534"/>
      <c r="B169" s="540"/>
      <c r="C169" s="99" t="s">
        <v>33</v>
      </c>
      <c r="D169" s="179"/>
      <c r="E169" s="356"/>
      <c r="F169" s="180"/>
      <c r="G169" s="180"/>
      <c r="H169" s="180"/>
      <c r="I169" s="180"/>
      <c r="J169" s="180"/>
      <c r="K169" s="180"/>
      <c r="L169" s="180"/>
      <c r="M169" s="180"/>
      <c r="N169" s="180"/>
      <c r="O169" s="180"/>
      <c r="P169" s="119">
        <f t="shared" si="46"/>
        <v>0</v>
      </c>
      <c r="Q169" s="207">
        <f>P169+P170</f>
        <v>0</v>
      </c>
      <c r="R169" s="447"/>
      <c r="S169" s="262"/>
      <c r="T169" s="231"/>
      <c r="U169" s="209">
        <f>Q169-R169-S169-T169</f>
        <v>0</v>
      </c>
      <c r="V169" s="112" t="e">
        <f t="shared" si="47"/>
        <v>#DIV/0!</v>
      </c>
      <c r="W169" s="219" t="e">
        <f t="shared" si="44"/>
        <v>#DIV/0!</v>
      </c>
      <c r="X169" s="219" t="e">
        <f t="shared" si="45"/>
        <v>#DIV/0!</v>
      </c>
      <c r="Y169" s="226" t="e">
        <f t="shared" si="36"/>
        <v>#DIV/0!</v>
      </c>
      <c r="Z169" s="380">
        <v>0.15</v>
      </c>
      <c r="AA169" s="462"/>
      <c r="AB169" s="267" t="e">
        <f>R169/(12*(D169-E169+D170-E170))*1000+((Z169)*0.9756*(F169+0.85*(G169+L169+M169))+(Z170)*0.9403*(F170+0.85*(G170+L170+M170)))/(12*(D169+D170))*1000</f>
        <v>#DIV/0!</v>
      </c>
      <c r="AC169" s="237" t="e">
        <f>AB169-AD169</f>
        <v>#DIV/0!</v>
      </c>
      <c r="AD169" s="268" t="e">
        <f>(H169+H170+I169+I170)/(12*(D169+D170))*1000</f>
        <v>#DIV/0!</v>
      </c>
      <c r="AE169" s="104" t="e">
        <f>(AA169+AA170)*AB169*0.012</f>
        <v>#DIV/0!</v>
      </c>
      <c r="AF169" s="489"/>
      <c r="AG169" s="479"/>
      <c r="AH169" s="239" t="e">
        <f>AF169+AF170+AG169-AE169</f>
        <v>#DIV/0!</v>
      </c>
      <c r="AI169" s="5" t="e">
        <f>AH169/(12*(AA169+AA170))*1000</f>
        <v>#DIV/0!</v>
      </c>
      <c r="AJ169" s="6" t="e">
        <f>AI169/AD169</f>
        <v>#DIV/0!</v>
      </c>
      <c r="AK169" s="524">
        <f t="shared" si="41"/>
        <v>0</v>
      </c>
      <c r="AL169" s="10" t="e">
        <f>AF169+AF170+AG169-(AK169+AK170)*AB169*0.012</f>
        <v>#DIV/0!</v>
      </c>
      <c r="AM169" s="5" t="e">
        <f>AL169/(12*(AK169+AK170))*1000</f>
        <v>#DIV/0!</v>
      </c>
      <c r="AN169" s="283" t="e">
        <f>AM169/AD169</f>
        <v>#DIV/0!</v>
      </c>
      <c r="AO169" s="287"/>
      <c r="AP169" s="286" t="e">
        <f>(AO169+AO170)/(12*(AK169+AK170))*1000</f>
        <v>#DIV/0!</v>
      </c>
      <c r="AQ169" s="5" t="e">
        <f>AD169+AM169+AP169</f>
        <v>#DIV/0!</v>
      </c>
      <c r="AR169" s="7" t="e">
        <f>(AM169+AP169)/AD169</f>
        <v>#DIV/0!</v>
      </c>
      <c r="AS169" s="279" t="e">
        <f>AQ169/AD169</f>
        <v>#DIV/0!</v>
      </c>
      <c r="AT169" s="299">
        <f t="shared" si="38"/>
        <v>0</v>
      </c>
      <c r="AU169" s="55">
        <f t="shared" si="48"/>
        <v>0</v>
      </c>
      <c r="AV169" s="54">
        <v>2585.7299406639222</v>
      </c>
      <c r="AW169" s="56" t="e">
        <f t="shared" si="43"/>
        <v>#DIV/0!</v>
      </c>
      <c r="AX169" s="179"/>
      <c r="AY169" s="200"/>
      <c r="AZ169" s="15" t="e">
        <f>(AT169+AT170-AX169-AX170)/((AY169+AY170)*12)</f>
        <v>#DIV/0!</v>
      </c>
      <c r="BA169" t="e">
        <f>IF(AZ169&lt;0,"!!!","")</f>
        <v>#DIV/0!</v>
      </c>
      <c r="BB169" s="422"/>
      <c r="BC169" s="410" t="str">
        <f t="shared" si="49"/>
        <v/>
      </c>
      <c r="BD169" s="393"/>
      <c r="BE169" s="75"/>
      <c r="BF169" s="428"/>
      <c r="BG169" s="106">
        <f>IF(AF169+AF170-AX169-AX170&lt;0,AF169+AF170-AX169-AX170,0)</f>
        <v>0</v>
      </c>
      <c r="BH169" s="41">
        <f>IF(AF169+AF170+AG169-AX169-AX170+BE169+BF169&lt;0,AF169+AF170+AG169-AX169-AX170+BE169+BF169,0)</f>
        <v>0</v>
      </c>
    </row>
    <row r="170" spans="1:60" s="23" customFormat="1" ht="21.6" customHeight="1" thickBot="1" x14ac:dyDescent="0.25">
      <c r="A170" s="535"/>
      <c r="B170" s="541"/>
      <c r="C170" s="91" t="s">
        <v>34</v>
      </c>
      <c r="D170" s="181"/>
      <c r="E170" s="357"/>
      <c r="F170" s="182"/>
      <c r="G170" s="182"/>
      <c r="H170" s="182"/>
      <c r="I170" s="182"/>
      <c r="J170" s="182"/>
      <c r="K170" s="182"/>
      <c r="L170" s="182"/>
      <c r="M170" s="182"/>
      <c r="N170" s="182"/>
      <c r="O170" s="182"/>
      <c r="P170" s="120">
        <f t="shared" si="46"/>
        <v>0</v>
      </c>
      <c r="Q170" s="296" t="s">
        <v>72</v>
      </c>
      <c r="R170" s="390" t="s">
        <v>72</v>
      </c>
      <c r="S170" s="233" t="s">
        <v>72</v>
      </c>
      <c r="T170" s="234" t="s">
        <v>72</v>
      </c>
      <c r="U170" s="234" t="s">
        <v>72</v>
      </c>
      <c r="V170" s="113" t="e">
        <f t="shared" si="47"/>
        <v>#DIV/0!</v>
      </c>
      <c r="W170" s="220" t="e">
        <f t="shared" si="44"/>
        <v>#DIV/0!</v>
      </c>
      <c r="X170" s="220" t="e">
        <f t="shared" si="45"/>
        <v>#DIV/0!</v>
      </c>
      <c r="Y170" s="227" t="e">
        <f t="shared" si="36"/>
        <v>#DIV/0!</v>
      </c>
      <c r="Z170" s="381">
        <v>0.2</v>
      </c>
      <c r="AA170" s="463"/>
      <c r="AB170" s="269" t="s">
        <v>72</v>
      </c>
      <c r="AC170" s="238" t="s">
        <v>72</v>
      </c>
      <c r="AD170" s="234" t="s">
        <v>72</v>
      </c>
      <c r="AE170" s="271" t="s">
        <v>72</v>
      </c>
      <c r="AF170" s="490"/>
      <c r="AG170" s="480"/>
      <c r="AH170" s="272" t="s">
        <v>72</v>
      </c>
      <c r="AI170" s="273" t="s">
        <v>72</v>
      </c>
      <c r="AJ170" s="274" t="s">
        <v>72</v>
      </c>
      <c r="AK170" s="275">
        <f t="shared" si="41"/>
        <v>0</v>
      </c>
      <c r="AL170" s="272" t="s">
        <v>72</v>
      </c>
      <c r="AM170" s="273" t="s">
        <v>72</v>
      </c>
      <c r="AN170" s="284" t="s">
        <v>72</v>
      </c>
      <c r="AO170" s="340"/>
      <c r="AP170" s="272" t="s">
        <v>72</v>
      </c>
      <c r="AQ170" s="272" t="s">
        <v>72</v>
      </c>
      <c r="AR170" s="273" t="s">
        <v>72</v>
      </c>
      <c r="AS170" s="280" t="s">
        <v>72</v>
      </c>
      <c r="AT170" s="300">
        <f t="shared" si="38"/>
        <v>0</v>
      </c>
      <c r="AU170" s="77">
        <f t="shared" si="48"/>
        <v>0</v>
      </c>
      <c r="AV170" s="76">
        <v>1972.134210740109</v>
      </c>
      <c r="AW170" s="78" t="e">
        <f t="shared" si="43"/>
        <v>#DIV/0!</v>
      </c>
      <c r="AX170" s="181"/>
      <c r="AY170" s="201"/>
      <c r="AZ170" s="88"/>
      <c r="BA170" s="69" t="e">
        <f>BA169</f>
        <v>#DIV/0!</v>
      </c>
      <c r="BB170" s="419"/>
      <c r="BC170" s="407" t="str">
        <f t="shared" si="49"/>
        <v/>
      </c>
      <c r="BD170" s="393"/>
      <c r="BE170" s="70"/>
      <c r="BF170" s="426"/>
      <c r="BG170" s="107"/>
      <c r="BH170" s="90"/>
    </row>
    <row r="171" spans="1:60" s="23" customFormat="1" x14ac:dyDescent="0.2">
      <c r="A171" s="534"/>
      <c r="B171" s="540"/>
      <c r="C171" s="99" t="s">
        <v>33</v>
      </c>
      <c r="D171" s="179"/>
      <c r="E171" s="356"/>
      <c r="F171" s="180"/>
      <c r="G171" s="180"/>
      <c r="H171" s="180"/>
      <c r="I171" s="180"/>
      <c r="J171" s="180"/>
      <c r="K171" s="180"/>
      <c r="L171" s="180"/>
      <c r="M171" s="180"/>
      <c r="N171" s="180"/>
      <c r="O171" s="180"/>
      <c r="P171" s="119">
        <f t="shared" si="46"/>
        <v>0</v>
      </c>
      <c r="Q171" s="207">
        <f>P171+P172</f>
        <v>0</v>
      </c>
      <c r="R171" s="447"/>
      <c r="S171" s="262"/>
      <c r="T171" s="231"/>
      <c r="U171" s="209">
        <f>Q171-R171-S171-T171</f>
        <v>0</v>
      </c>
      <c r="V171" s="112" t="e">
        <f t="shared" si="47"/>
        <v>#DIV/0!</v>
      </c>
      <c r="W171" s="219" t="e">
        <f t="shared" si="44"/>
        <v>#DIV/0!</v>
      </c>
      <c r="X171" s="219" t="e">
        <f t="shared" si="45"/>
        <v>#DIV/0!</v>
      </c>
      <c r="Y171" s="226" t="e">
        <f t="shared" si="36"/>
        <v>#DIV/0!</v>
      </c>
      <c r="Z171" s="380">
        <v>0.15</v>
      </c>
      <c r="AA171" s="462"/>
      <c r="AB171" s="267" t="e">
        <f>R171/(12*(D171-E171+D172-E172))*1000+((Z171)*0.9756*(F171+0.85*(G171+L171+M171))+(Z172)*0.9403*(F172+0.85*(G172+L172+M172)))/(12*(D171+D172))*1000</f>
        <v>#DIV/0!</v>
      </c>
      <c r="AC171" s="237" t="e">
        <f>AB171-AD171</f>
        <v>#DIV/0!</v>
      </c>
      <c r="AD171" s="268" t="e">
        <f>(H171+H172+I171+I172)/(12*(D171+D172))*1000</f>
        <v>#DIV/0!</v>
      </c>
      <c r="AE171" s="104" t="e">
        <f>(AA171+AA172)*AB171*0.012</f>
        <v>#DIV/0!</v>
      </c>
      <c r="AF171" s="489"/>
      <c r="AG171" s="479"/>
      <c r="AH171" s="239" t="e">
        <f>AF171+AF172+AG171-AE171</f>
        <v>#DIV/0!</v>
      </c>
      <c r="AI171" s="5" t="e">
        <f>AH171/(12*(AA171+AA172))*1000</f>
        <v>#DIV/0!</v>
      </c>
      <c r="AJ171" s="6" t="e">
        <f>AI171/AD171</f>
        <v>#DIV/0!</v>
      </c>
      <c r="AK171" s="524">
        <f t="shared" si="41"/>
        <v>0</v>
      </c>
      <c r="AL171" s="10" t="e">
        <f>AF171+AF172+AG171-(AK171+AK172)*AB171*0.012</f>
        <v>#DIV/0!</v>
      </c>
      <c r="AM171" s="5" t="e">
        <f>AL171/(12*(AK171+AK172))*1000</f>
        <v>#DIV/0!</v>
      </c>
      <c r="AN171" s="283" t="e">
        <f>AM171/AD171</f>
        <v>#DIV/0!</v>
      </c>
      <c r="AO171" s="287"/>
      <c r="AP171" s="286" t="e">
        <f>(AO171+AO172)/(12*(AK171+AK172))*1000</f>
        <v>#DIV/0!</v>
      </c>
      <c r="AQ171" s="5" t="e">
        <f>AD171+AM171+AP171</f>
        <v>#DIV/0!</v>
      </c>
      <c r="AR171" s="7" t="e">
        <f>(AM171+AP171)/AD171</f>
        <v>#DIV/0!</v>
      </c>
      <c r="AS171" s="279" t="e">
        <f>AQ171/AD171</f>
        <v>#DIV/0!</v>
      </c>
      <c r="AT171" s="299">
        <f t="shared" si="38"/>
        <v>0</v>
      </c>
      <c r="AU171" s="55">
        <f t="shared" si="48"/>
        <v>0</v>
      </c>
      <c r="AV171" s="54">
        <v>779.01075594606868</v>
      </c>
      <c r="AW171" s="56" t="e">
        <f t="shared" si="43"/>
        <v>#DIV/0!</v>
      </c>
      <c r="AX171" s="179"/>
      <c r="AY171" s="200"/>
      <c r="AZ171" s="15" t="e">
        <f>(AT171+AT172-AX171-AX172)/((AY171+AY172)*12)</f>
        <v>#DIV/0!</v>
      </c>
      <c r="BA171" s="24" t="e">
        <f>IF(AZ171&lt;0,"!!!","")</f>
        <v>#DIV/0!</v>
      </c>
      <c r="BB171" s="422"/>
      <c r="BC171" s="410" t="str">
        <f t="shared" si="49"/>
        <v/>
      </c>
      <c r="BD171" s="393"/>
      <c r="BE171" s="197"/>
      <c r="BF171" s="428"/>
      <c r="BG171" s="106">
        <f>IF(AF171+AF172-AX171-AX172&lt;0,AF171+AF172-AX171-AX172,0)</f>
        <v>0</v>
      </c>
      <c r="BH171" s="41">
        <f>IF(AF171+AF172+AG171-AX171-AX172+BE171+BF171&lt;0,AF171+AF172+AG171-AX171-AX172+BE171+BF171,0)</f>
        <v>0</v>
      </c>
    </row>
    <row r="172" spans="1:60" s="23" customFormat="1" ht="13.5" thickBot="1" x14ac:dyDescent="0.25">
      <c r="A172" s="535"/>
      <c r="B172" s="541"/>
      <c r="C172" s="91" t="s">
        <v>34</v>
      </c>
      <c r="D172" s="181"/>
      <c r="E172" s="357"/>
      <c r="F172" s="182"/>
      <c r="G172" s="182"/>
      <c r="H172" s="182"/>
      <c r="I172" s="182"/>
      <c r="J172" s="182"/>
      <c r="K172" s="182"/>
      <c r="L172" s="182"/>
      <c r="M172" s="182"/>
      <c r="N172" s="182"/>
      <c r="O172" s="182"/>
      <c r="P172" s="120">
        <f t="shared" si="46"/>
        <v>0</v>
      </c>
      <c r="Q172" s="296" t="s">
        <v>72</v>
      </c>
      <c r="R172" s="390" t="s">
        <v>72</v>
      </c>
      <c r="S172" s="233" t="s">
        <v>72</v>
      </c>
      <c r="T172" s="234" t="s">
        <v>72</v>
      </c>
      <c r="U172" s="234" t="s">
        <v>72</v>
      </c>
      <c r="V172" s="113" t="e">
        <f t="shared" si="47"/>
        <v>#DIV/0!</v>
      </c>
      <c r="W172" s="220" t="e">
        <f t="shared" si="44"/>
        <v>#DIV/0!</v>
      </c>
      <c r="X172" s="220" t="e">
        <f t="shared" si="45"/>
        <v>#DIV/0!</v>
      </c>
      <c r="Y172" s="227" t="e">
        <f t="shared" si="36"/>
        <v>#DIV/0!</v>
      </c>
      <c r="Z172" s="381">
        <v>0.2</v>
      </c>
      <c r="AA172" s="463"/>
      <c r="AB172" s="269" t="s">
        <v>72</v>
      </c>
      <c r="AC172" s="238" t="s">
        <v>72</v>
      </c>
      <c r="AD172" s="234" t="s">
        <v>72</v>
      </c>
      <c r="AE172" s="271" t="s">
        <v>72</v>
      </c>
      <c r="AF172" s="490"/>
      <c r="AG172" s="480"/>
      <c r="AH172" s="272" t="s">
        <v>72</v>
      </c>
      <c r="AI172" s="273" t="s">
        <v>72</v>
      </c>
      <c r="AJ172" s="274" t="s">
        <v>72</v>
      </c>
      <c r="AK172" s="275">
        <f t="shared" si="41"/>
        <v>0</v>
      </c>
      <c r="AL172" s="272" t="s">
        <v>72</v>
      </c>
      <c r="AM172" s="273" t="s">
        <v>72</v>
      </c>
      <c r="AN172" s="284" t="s">
        <v>72</v>
      </c>
      <c r="AO172" s="340"/>
      <c r="AP172" s="272" t="s">
        <v>72</v>
      </c>
      <c r="AQ172" s="272" t="s">
        <v>72</v>
      </c>
      <c r="AR172" s="273" t="s">
        <v>72</v>
      </c>
      <c r="AS172" s="280" t="s">
        <v>72</v>
      </c>
      <c r="AT172" s="300">
        <f t="shared" si="38"/>
        <v>0</v>
      </c>
      <c r="AU172" s="77">
        <f t="shared" si="48"/>
        <v>0</v>
      </c>
      <c r="AV172" s="76">
        <v>339.05149051490508</v>
      </c>
      <c r="AW172" s="78" t="e">
        <f t="shared" si="43"/>
        <v>#DIV/0!</v>
      </c>
      <c r="AX172" s="181"/>
      <c r="AY172" s="201"/>
      <c r="AZ172" s="88"/>
      <c r="BA172" s="392" t="e">
        <f>BA171</f>
        <v>#DIV/0!</v>
      </c>
      <c r="BB172" s="419"/>
      <c r="BC172" s="407" t="str">
        <f t="shared" si="49"/>
        <v/>
      </c>
      <c r="BD172" s="393"/>
      <c r="BE172" s="70"/>
      <c r="BF172" s="426"/>
      <c r="BG172" s="107"/>
      <c r="BH172" s="90"/>
    </row>
    <row r="173" spans="1:60" s="23" customFormat="1" x14ac:dyDescent="0.2">
      <c r="A173" s="534"/>
      <c r="B173" s="542"/>
      <c r="C173" s="99" t="s">
        <v>33</v>
      </c>
      <c r="D173" s="185"/>
      <c r="E173" s="359"/>
      <c r="F173" s="186"/>
      <c r="G173" s="186"/>
      <c r="H173" s="186"/>
      <c r="I173" s="186"/>
      <c r="J173" s="186"/>
      <c r="K173" s="186"/>
      <c r="L173" s="186"/>
      <c r="M173" s="186"/>
      <c r="N173" s="186"/>
      <c r="O173" s="186"/>
      <c r="P173" s="119">
        <f t="shared" si="46"/>
        <v>0</v>
      </c>
      <c r="Q173" s="207">
        <f>P173+P174</f>
        <v>0</v>
      </c>
      <c r="R173" s="448"/>
      <c r="S173" s="262"/>
      <c r="T173" s="231"/>
      <c r="U173" s="209">
        <f>Q173-R173-S173-T173</f>
        <v>0</v>
      </c>
      <c r="V173" s="112" t="e">
        <f t="shared" si="47"/>
        <v>#DIV/0!</v>
      </c>
      <c r="W173" s="219" t="e">
        <f t="shared" si="44"/>
        <v>#DIV/0!</v>
      </c>
      <c r="X173" s="219" t="e">
        <f t="shared" si="45"/>
        <v>#DIV/0!</v>
      </c>
      <c r="Y173" s="226" t="e">
        <f t="shared" si="36"/>
        <v>#DIV/0!</v>
      </c>
      <c r="Z173" s="380">
        <v>0.15</v>
      </c>
      <c r="AA173" s="462"/>
      <c r="AB173" s="267" t="e">
        <f>R173/(12*(D173-E173+D174-E174))*1000+((Z173)*0.9756*(F173+0.85*(G173+L173+M173))+(Z174)*0.9403*(F174+0.85*(G174+L174+M174)))/(12*(D173+D174))*1000</f>
        <v>#DIV/0!</v>
      </c>
      <c r="AC173" s="237" t="e">
        <f>AB173-AD173</f>
        <v>#DIV/0!</v>
      </c>
      <c r="AD173" s="268" t="e">
        <f>(H173+H174+I173+I174)/(12*(D173+D174))*1000</f>
        <v>#DIV/0!</v>
      </c>
      <c r="AE173" s="104" t="e">
        <f>(AA173+AA174)*AB173*0.012</f>
        <v>#DIV/0!</v>
      </c>
      <c r="AF173" s="489"/>
      <c r="AG173" s="479"/>
      <c r="AH173" s="239" t="e">
        <f>AF173+AF174+AG173-AE173</f>
        <v>#DIV/0!</v>
      </c>
      <c r="AI173" s="5" t="e">
        <f>AH173/(12*(AA173+AA174))*1000</f>
        <v>#DIV/0!</v>
      </c>
      <c r="AJ173" s="6" t="e">
        <f>AI173/AD173</f>
        <v>#DIV/0!</v>
      </c>
      <c r="AK173" s="524">
        <f t="shared" si="41"/>
        <v>0</v>
      </c>
      <c r="AL173" s="10" t="e">
        <f>AF173+AF174+AG173-(AK173+AK174)*AB173*0.012</f>
        <v>#DIV/0!</v>
      </c>
      <c r="AM173" s="5" t="e">
        <f>AL173/(12*(AK173+AK174))*1000</f>
        <v>#DIV/0!</v>
      </c>
      <c r="AN173" s="283" t="e">
        <f>AM173/AD173</f>
        <v>#DIV/0!</v>
      </c>
      <c r="AO173" s="287"/>
      <c r="AP173" s="286" t="e">
        <f>(AO173+AO174)/(12*(AK173+AK174))*1000</f>
        <v>#DIV/0!</v>
      </c>
      <c r="AQ173" s="5" t="e">
        <f>AD173+AM173+AP173</f>
        <v>#DIV/0!</v>
      </c>
      <c r="AR173" s="7" t="e">
        <f>(AM173+AP173)/AD173</f>
        <v>#DIV/0!</v>
      </c>
      <c r="AS173" s="279" t="e">
        <f>AQ173/AD173</f>
        <v>#DIV/0!</v>
      </c>
      <c r="AT173" s="299">
        <f t="shared" si="38"/>
        <v>0</v>
      </c>
      <c r="AU173" s="55">
        <f t="shared" si="48"/>
        <v>0</v>
      </c>
      <c r="AV173" s="54">
        <v>2371.1029975659367</v>
      </c>
      <c r="AW173" s="56" t="e">
        <f t="shared" si="43"/>
        <v>#DIV/0!</v>
      </c>
      <c r="AX173" s="185"/>
      <c r="AY173" s="523"/>
      <c r="AZ173" s="15" t="e">
        <f>(AT173+AT174-AX173-AX174)/((AY173+AY174)*12)</f>
        <v>#DIV/0!</v>
      </c>
      <c r="BA173" t="e">
        <f>IF(AZ173&lt;0,"!!!","")</f>
        <v>#DIV/0!</v>
      </c>
      <c r="BB173" s="422"/>
      <c r="BC173" s="410" t="str">
        <f t="shared" si="49"/>
        <v/>
      </c>
      <c r="BD173" s="393"/>
      <c r="BE173" s="75"/>
      <c r="BF173" s="428"/>
      <c r="BG173" s="106">
        <f>IF(AF173+AF174-AX173-AX174&lt;0,AF173+AF174-AX173-AX174,0)</f>
        <v>0</v>
      </c>
      <c r="BH173" s="41">
        <f>IF(AF173+AF174+AG173-AX173-AX174+BE173+BF173&lt;0,AF173+AF174+AG173-AX173-AX174+BE173+BF173,0)</f>
        <v>0</v>
      </c>
    </row>
    <row r="174" spans="1:60" s="23" customFormat="1" ht="13.5" thickBot="1" x14ac:dyDescent="0.25">
      <c r="A174" s="535"/>
      <c r="B174" s="543"/>
      <c r="C174" s="91" t="s">
        <v>34</v>
      </c>
      <c r="D174" s="181"/>
      <c r="E174" s="357"/>
      <c r="F174" s="182"/>
      <c r="G174" s="182"/>
      <c r="H174" s="182"/>
      <c r="I174" s="182"/>
      <c r="J174" s="182"/>
      <c r="K174" s="182"/>
      <c r="L174" s="182"/>
      <c r="M174" s="182"/>
      <c r="N174" s="182"/>
      <c r="O174" s="182"/>
      <c r="P174" s="120">
        <f t="shared" si="46"/>
        <v>0</v>
      </c>
      <c r="Q174" s="296" t="s">
        <v>72</v>
      </c>
      <c r="R174" s="390" t="s">
        <v>72</v>
      </c>
      <c r="S174" s="233" t="s">
        <v>72</v>
      </c>
      <c r="T174" s="234" t="s">
        <v>72</v>
      </c>
      <c r="U174" s="234" t="s">
        <v>72</v>
      </c>
      <c r="V174" s="113" t="e">
        <f t="shared" si="47"/>
        <v>#DIV/0!</v>
      </c>
      <c r="W174" s="220" t="e">
        <f t="shared" si="44"/>
        <v>#DIV/0!</v>
      </c>
      <c r="X174" s="220" t="e">
        <f t="shared" si="45"/>
        <v>#DIV/0!</v>
      </c>
      <c r="Y174" s="227" t="e">
        <f t="shared" si="36"/>
        <v>#DIV/0!</v>
      </c>
      <c r="Z174" s="381">
        <v>0.2</v>
      </c>
      <c r="AA174" s="463"/>
      <c r="AB174" s="269" t="s">
        <v>72</v>
      </c>
      <c r="AC174" s="238" t="s">
        <v>72</v>
      </c>
      <c r="AD174" s="234" t="s">
        <v>72</v>
      </c>
      <c r="AE174" s="271" t="s">
        <v>72</v>
      </c>
      <c r="AF174" s="490"/>
      <c r="AG174" s="480"/>
      <c r="AH174" s="272" t="s">
        <v>72</v>
      </c>
      <c r="AI174" s="273" t="s">
        <v>72</v>
      </c>
      <c r="AJ174" s="274" t="s">
        <v>72</v>
      </c>
      <c r="AK174" s="275">
        <f t="shared" si="41"/>
        <v>0</v>
      </c>
      <c r="AL174" s="272" t="s">
        <v>72</v>
      </c>
      <c r="AM174" s="273" t="s">
        <v>72</v>
      </c>
      <c r="AN174" s="284" t="s">
        <v>72</v>
      </c>
      <c r="AO174" s="340"/>
      <c r="AP174" s="272" t="s">
        <v>72</v>
      </c>
      <c r="AQ174" s="272" t="s">
        <v>72</v>
      </c>
      <c r="AR174" s="273" t="s">
        <v>72</v>
      </c>
      <c r="AS174" s="280" t="s">
        <v>72</v>
      </c>
      <c r="AT174" s="300">
        <f>AF174+AO174</f>
        <v>0</v>
      </c>
      <c r="AU174" s="77">
        <f t="shared" si="48"/>
        <v>0</v>
      </c>
      <c r="AV174" s="76">
        <v>1415.1117149758456</v>
      </c>
      <c r="AW174" s="78" t="e">
        <f t="shared" si="43"/>
        <v>#DIV/0!</v>
      </c>
      <c r="AX174" s="181"/>
      <c r="AY174" s="201"/>
      <c r="AZ174" s="88"/>
      <c r="BA174" s="69" t="e">
        <f>BA173</f>
        <v>#DIV/0!</v>
      </c>
      <c r="BB174" s="419"/>
      <c r="BC174" s="407" t="str">
        <f t="shared" si="49"/>
        <v/>
      </c>
      <c r="BD174" s="393"/>
      <c r="BE174" s="70"/>
      <c r="BF174" s="426"/>
      <c r="BG174" s="107"/>
      <c r="BH174" s="90"/>
    </row>
    <row r="175" spans="1:60" s="23" customFormat="1" ht="17.25" customHeight="1" x14ac:dyDescent="0.2">
      <c r="A175" s="40"/>
      <c r="B175" s="472" t="s">
        <v>95</v>
      </c>
      <c r="D175" s="198">
        <f t="shared" ref="D175:S175" si="50">SUM(D5:D174)</f>
        <v>0</v>
      </c>
      <c r="E175" s="142">
        <f t="shared" si="50"/>
        <v>0</v>
      </c>
      <c r="F175" s="198">
        <f t="shared" si="50"/>
        <v>0</v>
      </c>
      <c r="G175" s="198">
        <f t="shared" si="50"/>
        <v>0</v>
      </c>
      <c r="H175" s="198">
        <f t="shared" si="50"/>
        <v>0</v>
      </c>
      <c r="I175" s="198">
        <f t="shared" si="50"/>
        <v>0</v>
      </c>
      <c r="J175" s="198">
        <f t="shared" si="50"/>
        <v>0</v>
      </c>
      <c r="K175" s="198">
        <f t="shared" si="50"/>
        <v>0</v>
      </c>
      <c r="L175" s="343">
        <f t="shared" si="50"/>
        <v>0</v>
      </c>
      <c r="M175" s="198">
        <f t="shared" si="50"/>
        <v>0</v>
      </c>
      <c r="N175" s="198">
        <f t="shared" si="50"/>
        <v>0</v>
      </c>
      <c r="O175" s="198">
        <f t="shared" si="50"/>
        <v>0</v>
      </c>
      <c r="P175" s="142">
        <f t="shared" si="50"/>
        <v>0</v>
      </c>
      <c r="Q175" s="142">
        <f t="shared" si="50"/>
        <v>0</v>
      </c>
      <c r="R175" s="449">
        <f t="shared" si="50"/>
        <v>0</v>
      </c>
      <c r="S175" s="342">
        <f t="shared" si="50"/>
        <v>0</v>
      </c>
      <c r="T175" s="342">
        <f>SUM(T5:T174)</f>
        <v>0</v>
      </c>
      <c r="U175" s="139"/>
      <c r="Y175" s="253"/>
      <c r="Z175" s="383"/>
      <c r="AA175" s="136">
        <f>SUM(AA5:AA174)</f>
        <v>0</v>
      </c>
      <c r="AE175" s="44"/>
      <c r="AF175" s="484">
        <f>SUM(AF5:AF174)</f>
        <v>0</v>
      </c>
      <c r="AG175" s="484">
        <f>SUM(AG5:AG174)</f>
        <v>0</v>
      </c>
      <c r="AK175" s="199">
        <f>SUM(AK5:AK174)</f>
        <v>0</v>
      </c>
      <c r="AO175" s="199">
        <f>SUM(AO5:AO174)</f>
        <v>0</v>
      </c>
      <c r="AT175" s="44">
        <f>SUM(AT5:AT174)</f>
        <v>0</v>
      </c>
      <c r="AU175" s="44">
        <f>SUM(AU5:AU174)</f>
        <v>0</v>
      </c>
      <c r="AV175" s="63"/>
      <c r="AX175" s="44">
        <f>SUM(AX5:AX174)</f>
        <v>0</v>
      </c>
      <c r="AY175" s="44">
        <f>SUM(AY5:AY174)</f>
        <v>0</v>
      </c>
      <c r="BB175" s="343"/>
      <c r="BC175" s="343"/>
      <c r="BD175" s="396"/>
      <c r="BE175" s="142">
        <f>SUM(BE5:BE174)</f>
        <v>0</v>
      </c>
      <c r="BF175" s="142">
        <f>SUM(BF5:BF174)</f>
        <v>0</v>
      </c>
      <c r="BG175" s="539">
        <f>SUM(BG5:BG174)</f>
        <v>0</v>
      </c>
      <c r="BH175" s="110">
        <f>SUM(BH5:BH174)</f>
        <v>0</v>
      </c>
    </row>
    <row r="176" spans="1:60" s="23" customFormat="1" thickBot="1" x14ac:dyDescent="0.25">
      <c r="A176" s="40"/>
      <c r="B176" s="473"/>
      <c r="D176" s="198"/>
      <c r="E176" s="198"/>
      <c r="F176" s="198"/>
      <c r="G176" s="198"/>
      <c r="H176" s="198"/>
      <c r="I176" s="198"/>
      <c r="J176" s="198"/>
      <c r="K176" s="198"/>
      <c r="L176" s="343"/>
      <c r="M176" s="198"/>
      <c r="N176" s="198"/>
      <c r="O176" s="198"/>
      <c r="P176" s="142"/>
      <c r="Q176" s="139"/>
      <c r="R176" s="450"/>
      <c r="T176" s="136"/>
      <c r="U176" s="139"/>
      <c r="Y176" s="253"/>
      <c r="Z176" s="383"/>
      <c r="AE176" s="44"/>
      <c r="AF176" s="389"/>
      <c r="AG176" s="388"/>
      <c r="AV176" s="63"/>
      <c r="BB176" s="343"/>
      <c r="BC176" s="343"/>
      <c r="BD176" s="396"/>
      <c r="BF176" s="142"/>
    </row>
    <row r="177" spans="1:60" x14ac:dyDescent="0.2">
      <c r="A177"/>
      <c r="B177" s="474" t="s">
        <v>96</v>
      </c>
      <c r="C177" s="133" t="s">
        <v>33</v>
      </c>
      <c r="D177" s="198">
        <f t="shared" ref="D177:P177" si="51">SUMIF($C$5:$C$174,"PED",D$5:D$174)</f>
        <v>0</v>
      </c>
      <c r="E177" s="142">
        <f t="shared" si="51"/>
        <v>0</v>
      </c>
      <c r="F177" s="198">
        <f t="shared" si="51"/>
        <v>0</v>
      </c>
      <c r="G177" s="198">
        <f t="shared" si="51"/>
        <v>0</v>
      </c>
      <c r="H177" s="198">
        <f t="shared" si="51"/>
        <v>0</v>
      </c>
      <c r="I177" s="198">
        <f t="shared" si="51"/>
        <v>0</v>
      </c>
      <c r="J177" s="198">
        <f t="shared" si="51"/>
        <v>0</v>
      </c>
      <c r="K177" s="198">
        <f t="shared" si="51"/>
        <v>0</v>
      </c>
      <c r="L177" s="198">
        <f t="shared" si="51"/>
        <v>0</v>
      </c>
      <c r="M177" s="198">
        <f t="shared" si="51"/>
        <v>0</v>
      </c>
      <c r="N177" s="198">
        <f t="shared" si="51"/>
        <v>0</v>
      </c>
      <c r="O177" s="198">
        <f t="shared" si="51"/>
        <v>0</v>
      </c>
      <c r="P177" s="142">
        <f t="shared" si="51"/>
        <v>0</v>
      </c>
      <c r="Q177"/>
      <c r="R177" s="451"/>
      <c r="S177" s="157"/>
      <c r="U177"/>
      <c r="Y177" s="254"/>
      <c r="Z177" s="384"/>
      <c r="AA177" s="142">
        <f>SUMIF($C$5:$C$174,"PED",AA$5:AA$174)</f>
        <v>0</v>
      </c>
      <c r="AF177" s="389">
        <f>SUMIF($C$5:$C$174,"PED",AF$5:AF$174)</f>
        <v>0</v>
      </c>
      <c r="AG177" s="389">
        <f>SUMIF($C$5:$C$174,"PED",AG$5:AG$174)</f>
        <v>0</v>
      </c>
      <c r="AK177" s="142">
        <f>SUMIF($C$5:$C$174,"PED",AK$5:AK$174)</f>
        <v>0</v>
      </c>
      <c r="AO177" s="142">
        <f>SUMIF($C$5:$C$174,"PED",AO$5:AO$174)</f>
        <v>0</v>
      </c>
      <c r="AT177" s="44">
        <f>SUMIF($C$5:$C$174,"PED",AT$5:AT$174)</f>
        <v>0</v>
      </c>
      <c r="AU177" s="44">
        <f>SUMIF($C$5:$C$174,"PED",AU$5:AU$174)</f>
        <v>0</v>
      </c>
      <c r="AX177" s="142">
        <f>SUMIF($C$5:$C$174,"PED",AX$5:AX$174)</f>
        <v>0</v>
      </c>
      <c r="AY177" s="142">
        <f>SUMIF($C$5:$C$174,"PED",AY$5:AY$174)</f>
        <v>0</v>
      </c>
      <c r="BG177" s="20">
        <f>SUMIF($C$5:$C$174,"PED",BG$5:BG$174)</f>
        <v>0</v>
      </c>
      <c r="BH177" s="20">
        <f>SUMIF($C$5:$C$174,"PED",BH$5:BH$174)</f>
        <v>0</v>
      </c>
    </row>
    <row r="178" spans="1:60" ht="13.5" thickBot="1" x14ac:dyDescent="0.25">
      <c r="A178"/>
      <c r="B178" s="475" t="s">
        <v>96</v>
      </c>
      <c r="C178" s="134" t="s">
        <v>34</v>
      </c>
      <c r="D178" s="198">
        <f t="shared" ref="D178:P178" si="52">SUMIF($C$5:$C$174,"NEPED",D$5:D$174)</f>
        <v>0</v>
      </c>
      <c r="E178" s="142">
        <f t="shared" si="52"/>
        <v>0</v>
      </c>
      <c r="F178" s="198">
        <f t="shared" si="52"/>
        <v>0</v>
      </c>
      <c r="G178" s="198">
        <f t="shared" si="52"/>
        <v>0</v>
      </c>
      <c r="H178" s="198">
        <f t="shared" si="52"/>
        <v>0</v>
      </c>
      <c r="I178" s="198">
        <f t="shared" si="52"/>
        <v>0</v>
      </c>
      <c r="J178" s="198">
        <f t="shared" si="52"/>
        <v>0</v>
      </c>
      <c r="K178" s="198">
        <f t="shared" si="52"/>
        <v>0</v>
      </c>
      <c r="L178" s="198">
        <f t="shared" si="52"/>
        <v>0</v>
      </c>
      <c r="M178" s="198">
        <f t="shared" si="52"/>
        <v>0</v>
      </c>
      <c r="N178" s="198">
        <f t="shared" si="52"/>
        <v>0</v>
      </c>
      <c r="O178" s="198">
        <f t="shared" si="52"/>
        <v>0</v>
      </c>
      <c r="P178" s="142">
        <f t="shared" si="52"/>
        <v>0</v>
      </c>
      <c r="Q178"/>
      <c r="U178"/>
      <c r="Y178" s="254"/>
      <c r="Z178" s="384"/>
      <c r="AA178" s="142">
        <f>SUMIF($C$5:$C$174,"NEPED",AA$5:AA$174)</f>
        <v>0</v>
      </c>
      <c r="AF178" s="389">
        <f>SUMIF($C$5:$C$174,"NEPED",AF$5:AF$174)</f>
        <v>0</v>
      </c>
      <c r="AG178" s="389">
        <f>SUMIF($C$5:$C$174,"NEPED",AG$5:AG$174)</f>
        <v>0</v>
      </c>
      <c r="AK178" s="142">
        <f>SUMIF($C$5:$C$174,"NEPED",AK$5:AK$174)</f>
        <v>0</v>
      </c>
      <c r="AO178" s="142">
        <f>SUMIF($C$5:$C$174,"NEPED",AO$5:AO$174)</f>
        <v>0</v>
      </c>
      <c r="AT178" s="44">
        <f>SUMIF($C$5:$C$174,"NEPED",AT$5:AT$174)</f>
        <v>0</v>
      </c>
      <c r="AU178" s="44">
        <f>SUMIF($C$5:$C$174,"NEPED",AU$5:AU$174)</f>
        <v>0</v>
      </c>
      <c r="AX178" s="142">
        <f>SUMIF($C$5:$C$174,"NEPED",AX$5:AX$174)</f>
        <v>0</v>
      </c>
      <c r="AY178" s="142">
        <f>SUMIF($C$5:$C$174,"NEPED",AY$5:AY$174)</f>
        <v>0</v>
      </c>
      <c r="BG178" s="20">
        <f>SUMIF($C$5:$C$174,"NEPED",BG$5:BG$174)</f>
        <v>0</v>
      </c>
      <c r="BH178" s="20">
        <f>SUMIF($C$5:$C$174,"NEPED",BH$5:BH$174)</f>
        <v>0</v>
      </c>
    </row>
    <row r="179" spans="1:60" x14ac:dyDescent="0.2">
      <c r="A179"/>
      <c r="D179"/>
      <c r="E179"/>
      <c r="F179"/>
      <c r="G179"/>
      <c r="H179"/>
      <c r="I179"/>
      <c r="J179"/>
      <c r="K179"/>
      <c r="L179"/>
      <c r="M179"/>
      <c r="N179"/>
      <c r="O179"/>
      <c r="P179"/>
      <c r="Q179"/>
      <c r="R179" s="59"/>
      <c r="U179"/>
      <c r="Y179" s="254"/>
      <c r="Z179" s="384"/>
    </row>
    <row r="180" spans="1:60" x14ac:dyDescent="0.2">
      <c r="A180"/>
      <c r="D180"/>
      <c r="E180"/>
      <c r="F180"/>
      <c r="G180"/>
      <c r="H180"/>
      <c r="I180"/>
      <c r="J180"/>
      <c r="K180"/>
      <c r="L180"/>
      <c r="M180"/>
      <c r="N180"/>
      <c r="O180"/>
      <c r="P180"/>
      <c r="Q180"/>
      <c r="R180" s="59"/>
      <c r="U180"/>
      <c r="Y180" s="254"/>
      <c r="Z180" s="384"/>
    </row>
  </sheetData>
  <autoFilter ref="A4:BH175"/>
  <customSheetViews>
    <customSheetView guid="{04917EA0-AEB4-44DB-A74D-B68FB737E1D8}" scale="90" showPageBreaks="1" showAutoFilter="1">
      <pane xSplit="3" ySplit="4" topLeftCell="P5" activePane="bottomRight" state="frozen"/>
      <selection pane="bottomRight" activeCell="AH5" sqref="AH5"/>
      <colBreaks count="29" manualBreakCount="29">
        <brk id="19" max="1048575" man="1"/>
        <brk id="20" max="1048575" man="1"/>
        <brk id="35" max="1048575" man="1"/>
        <brk id="47" max="1048575" man="1"/>
        <brk id="63" max="1048575" man="1"/>
        <brk id="67" max="1048575" man="1"/>
        <brk id="76" max="1048575" man="1"/>
        <brk id="85" max="1048575" man="1"/>
        <brk id="88" max="1048575" man="1"/>
        <brk id="91" max="1048575" man="1"/>
        <brk id="94" max="1048575" man="1"/>
        <brk id="97" max="1048575" man="1"/>
        <brk id="100" max="1048575" man="1"/>
        <brk id="102" max="1048575" man="1"/>
        <brk id="103" max="1048575" man="1"/>
        <brk id="105" max="1048575" man="1"/>
        <brk id="107" max="1048575" man="1"/>
        <brk id="109" max="1048575" man="1"/>
        <brk id="111" max="1048575" man="1"/>
        <brk id="113" max="1048575" man="1"/>
        <brk id="116" max="1048575" man="1"/>
        <brk id="119" max="1048575" man="1"/>
        <brk id="120" max="1048575" man="1"/>
        <brk id="123" max="1048575" man="1"/>
        <brk id="126" max="1048575" man="1"/>
        <brk id="129" max="1048575" man="1"/>
        <brk id="132" max="1048575" man="1"/>
        <brk id="135" max="1048575" man="1"/>
        <brk id="145" max="1048575" man="1"/>
      </colBreaks>
      <pageMargins left="0.78740157480314965" right="0.55118110236220474" top="0.59055118110236227" bottom="0.31496062992125984" header="0.39370078740157483" footer="0.31496062992125984"/>
      <pageSetup paperSize="9" scale="70" orientation="landscape" r:id="rId1"/>
      <headerFooter alignWithMargins="0">
        <oddHeader>&amp;L&amp;"Arial CE,tučné"&amp;11Rekapitulace výsledků zpracování finančních rozvah počtu zaměstnanců a mezd</oddHeader>
        <oddFooter>Stránka &amp;P z &amp;N</oddFooter>
      </headerFooter>
      <autoFilter ref="C4:BH181"/>
    </customSheetView>
    <customSheetView guid="{CC19F704-C7A3-4D0D-B65E-971BF5D6AF9C}" scale="90" showPageBreaks="1" showAutoFilter="1">
      <pane xSplit="3" ySplit="4" topLeftCell="AJ79" activePane="bottomRight" state="frozen"/>
      <selection pane="bottomRight" activeCell="BC97" sqref="BC97"/>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2"/>
      <headerFooter alignWithMargins="0">
        <oddHeader>&amp;L&amp;"Arial CE,tučné"&amp;11Rekapitulace výsledků zpracování finančních rozvah počtu zaměstnanců a mezd</oddHeader>
        <oddFooter>Stránka &amp;P z &amp;N</oddFooter>
      </headerFooter>
      <autoFilter ref="C4:BH181"/>
    </customSheetView>
    <customSheetView guid="{972E7F8C-31AC-4DFF-B689-2F9F300E0209}" scale="90" showPageBreaks="1" showAutoFilter="1" hiddenColumns="1">
      <pane xSplit="3" ySplit="4" topLeftCell="CB5" activePane="bottomRight" state="frozen"/>
      <selection pane="bottomRight" activeCell="CS51" sqref="CS51"/>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3"/>
      <headerFooter alignWithMargins="0">
        <oddHeader>&amp;L&amp;"Arial CE,Tučné"&amp;11Vyhodnocení počtu zaměstnanců a vyplacených mezd v roce 2014, pokrytí výdajů na platy pro r. 2015 normativním rozpočtem</oddHeader>
        <oddFooter>&amp;R&amp;P / &amp;N</oddFooter>
      </headerFooter>
      <autoFilter ref="C4:BG183"/>
    </customSheetView>
    <customSheetView guid="{FE72A262-5F60-4734-BA37-E1F53DE32186}" scale="90" showPageBreaks="1" showAutoFilter="1">
      <pane xSplit="3" ySplit="4" topLeftCell="M5" activePane="bottomRight" state="frozen"/>
      <selection pane="bottomRight" activeCell="Z2" sqref="Z2"/>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4"/>
      <headerFooter alignWithMargins="0">
        <oddHeader>&amp;L&amp;"Arial CE,tučné"&amp;11Rekapitulace výsledků zpracování finančních rozvah počtu zaměstnanců a mezd</oddHeader>
        <oddFooter>Stránka &amp;P z &amp;N</oddFooter>
      </headerFooter>
      <autoFilter ref="C4:BC185"/>
    </customSheetView>
    <customSheetView guid="{3D139D5F-E81C-49AC-B722-61A6B21833C7}" scale="80" showPageBreaks="1" fitToPage="1">
      <pane xSplit="2" ySplit="4" topLeftCell="AO134" activePane="bottomRight" state="frozen"/>
      <selection pane="bottomRight" activeCell="AU139" sqref="AU137:AU139"/>
      <colBreaks count="33" manualBreakCount="33">
        <brk id="8" max="1048575" man="1"/>
        <brk id="15" max="1048575" man="1"/>
        <brk id="25" max="1048575" man="1"/>
        <brk id="31" max="1048575" man="1"/>
        <brk id="38" max="1048575" man="1"/>
        <brk id="39" max="1048575" man="1"/>
        <brk id="47" max="1048575" man="1"/>
        <brk id="49" max="1048575" man="1"/>
        <brk id="50" max="1048575" man="1"/>
        <brk id="51" max="1048575" man="1"/>
        <brk id="53" max="1048575" man="1"/>
        <brk id="61" max="1048575" man="1"/>
        <brk id="68" max="1048575" man="1"/>
        <brk id="79" max="1048575" man="1"/>
        <brk id="82" max="1048575" man="1"/>
        <brk id="83" max="1048575" man="1"/>
        <brk id="93" max="1048575" man="1"/>
        <brk id="96" max="1048575" man="1"/>
        <brk id="97" max="1048575" man="1"/>
        <brk id="98" max="1048575" man="1"/>
        <brk id="99" max="1048575" man="1"/>
        <brk id="100" max="1048575" man="1"/>
        <brk id="101" max="1048575" man="1"/>
        <brk id="102" max="1048575" man="1"/>
        <brk id="108" max="1048575" man="1"/>
        <brk id="110" max="1048575" man="1"/>
        <brk id="112" max="1048575" man="1"/>
        <brk id="119" max="1048575" man="1"/>
        <brk id="126" max="1048575" man="1"/>
        <brk id="128" max="1048575" man="1"/>
        <brk id="135" max="1048575" man="1"/>
        <brk id="142" max="1048575" man="1"/>
        <brk id="144" max="1048575" man="1"/>
      </colBreaks>
      <pageMargins left="0.78740157480314965" right="0.55118110236220474" top="0.6692913385826772" bottom="0.47244094488188981" header="0.47244094488188981" footer="0.31496062992125984"/>
      <pageSetup paperSize="9" scale="10" orientation="portrait" r:id="rId5"/>
      <headerFooter alignWithMargins="0">
        <oddHeader>&amp;L&amp;"Arial CE,tučné"&amp;11Rekapitulace výsledků zpracování finančních rozvah počtu zaměstnanců a mezd</oddHeader>
        <oddFooter>Stránka &amp;P z &amp;N</oddFooter>
      </headerFooter>
    </customSheetView>
    <customSheetView guid="{21FB03B5-FEC1-457E-9D5D-AEAF28571CD0}" scale="80" showPageBreaks="1" showAutoFilter="1" hiddenColumns="1">
      <pane xSplit="3" ySplit="4" topLeftCell="BV13" activePane="bottomRight" state="frozen"/>
      <selection pane="bottomRight" activeCell="CF46" sqref="CF46"/>
      <colBreaks count="24" manualBreakCount="24">
        <brk id="8" max="1048575" man="1"/>
        <brk id="18" max="1048575" man="1"/>
        <brk id="19" max="1048575" man="1"/>
        <brk id="20" max="1048575" man="1"/>
        <brk id="31" max="1048575" man="1"/>
        <brk id="45" max="1048575" man="1"/>
        <brk id="60" max="1048575" man="1"/>
        <brk id="62" max="1048575" man="1"/>
        <brk id="67" max="1048575" man="1"/>
        <brk id="68" max="1048575" man="1"/>
        <brk id="69" max="1048575" man="1"/>
        <brk id="74" max="1048575" man="1"/>
        <brk id="88" max="1048575" man="1"/>
        <brk id="89" max="1048575" man="1"/>
        <brk id="90" max="1048575" man="1"/>
        <brk id="100" max="1048575" man="1"/>
        <brk id="105" max="1048575" man="1"/>
        <brk id="111" max="1048575" man="1"/>
        <brk id="117" max="1048575" man="1"/>
        <brk id="119" max="1048575" man="1"/>
        <brk id="121" max="1048575" man="1"/>
        <brk id="128" max="1048575" man="1"/>
        <brk id="137" max="1048575" man="1"/>
        <brk id="153" max="1048575" man="1"/>
      </colBreaks>
      <pageMargins left="0.78740157480314965" right="0.55118110236220474" top="0.6692913385826772" bottom="0.55118110236220474" header="0.47244094488188981" footer="0.31496062992125984"/>
      <pageSetup paperSize="9" scale="90" orientation="portrait" r:id="rId6"/>
      <headerFooter alignWithMargins="0">
        <oddHeader>&amp;L&amp;"Arial CE,tučné"&amp;11Rekapitulace výsledků zpracování finančních rozvah počtu zaměstnanců a mezd</oddHeader>
        <oddFooter>Stránka &amp;P z &amp;N</oddFooter>
      </headerFooter>
      <autoFilter ref="BD4:CG186"/>
    </customSheetView>
    <customSheetView guid="{E18F526E-3662-4F2A-832F-18B708A7FC98}" showPageBreaks="1" showAutoFilter="1">
      <pane xSplit="2" ySplit="4" topLeftCell="AH148" activePane="bottomRight" state="frozen"/>
      <selection pane="bottomRight" activeCell="AJ184" sqref="AJ184"/>
      <colBreaks count="35" manualBreakCount="35">
        <brk id="8" max="1048575" man="1"/>
        <brk id="14" max="1048575" man="1"/>
        <brk id="19" max="1048575" man="1"/>
        <brk id="20" max="1048575" man="1"/>
        <brk id="27" max="1048575" man="1"/>
        <brk id="33" max="1048575" man="1"/>
        <brk id="34" max="1048575" man="1"/>
        <brk id="41" max="1048575" man="1"/>
        <brk id="46" max="1048575" man="1"/>
        <brk id="52" max="1048575" man="1"/>
        <brk id="59" max="1048575" man="1"/>
        <brk id="63" max="1048575" man="1"/>
        <brk id="67"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75" orientation="portrait" r:id="rId7"/>
      <headerFooter alignWithMargins="0">
        <oddHeader>&amp;L&amp;"Arial CE,tučné"&amp;11Rekapitulace výsledků zpracování finančních rozvah počtu zaměstnanců a mezd</oddHeader>
        <oddFooter>Stránka &amp;P z &amp;N</oddFooter>
      </headerFooter>
      <autoFilter ref="A2:BQ189">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53" showButton="0"/>
        <filterColumn colId="54" showButton="0"/>
      </autoFilter>
    </customSheetView>
    <customSheetView guid="{DBB9E3DD-A798-4BA6-86CB-62C7654AF7C2}" scale="80" showPageBreaks="1" showAutoFilter="1">
      <pane xSplit="3" ySplit="4" topLeftCell="P91" activePane="bottomRight" state="frozen"/>
      <selection pane="bottomRight" activeCell="X99" sqref="X99"/>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8"/>
      <headerFooter alignWithMargins="0">
        <oddHeader>&amp;L&amp;"Arial CE,tučné"&amp;11Rekapitulace výsledků zpracování finančních rozvah počtu zaměstnanců a mezd</oddHeader>
        <oddFooter>Stránka &amp;P z &amp;N</oddFooter>
      </headerFooter>
      <autoFilter ref="B1:E1"/>
    </customSheetView>
    <customSheetView guid="{C912630A-CE1E-43BF-93A5-907EB893AE9F}" showPageBreaks="1" fitToPage="1">
      <pane xSplit="3" ySplit="4" topLeftCell="BY96" activePane="bottomRight" state="frozen"/>
      <selection pane="bottomRight" activeCell="B119" sqref="B119:B120"/>
      <pageMargins left="0" right="0" top="0" bottom="0" header="0" footer="0"/>
      <pageSetup paperSize="9" scale="10" fitToHeight="2" orientation="portrait" r:id="rId9"/>
      <headerFooter alignWithMargins="0">
        <oddHeader>&amp;L&amp;"Arial CE,tučné"&amp;11Rekapitulace výsledků zpracování finančních rozvah počtu zaměstnanců a mezd</oddHeader>
        <oddFooter>Stránka &amp;P z &amp;N</oddFooter>
      </headerFooter>
    </customSheetView>
    <customSheetView guid="{73A9278F-ACD2-46CC-90F0-5FE6E8646A78}" scale="80" showPageBreaks="1" showAutoFilter="1" hiddenColumns="1">
      <pane xSplit="3" ySplit="4" topLeftCell="AV5" activePane="bottomRight" state="frozen"/>
      <selection pane="bottomRight" activeCell="BD25" sqref="BD25"/>
      <colBreaks count="26" manualBreakCount="26">
        <brk id="10" max="1048575" man="1"/>
        <brk id="11" max="1048575" man="1"/>
        <brk id="15" max="1048575" man="1"/>
        <brk id="25" max="1048575" man="1"/>
        <brk id="30" max="1048575" man="1"/>
        <brk id="38" max="1048575" man="1"/>
        <brk id="39" max="1048575" man="1"/>
        <brk id="47" max="1048575" man="1"/>
        <brk id="48" max="1048575" man="1"/>
        <brk id="49" max="1048575" man="1"/>
        <brk id="51" max="1048575" man="1"/>
        <brk id="59" max="1048575" man="1"/>
        <brk id="60" max="1048575" man="1"/>
        <brk id="67" max="1048575" man="1"/>
        <brk id="76" max="1048575" man="1"/>
        <brk id="84" max="1048575" man="1"/>
        <brk id="93" max="1048575" man="1"/>
        <brk id="102" max="1048575" man="1"/>
        <brk id="105" max="1048575" man="1"/>
        <brk id="110" max="1048575" man="1"/>
        <brk id="113" max="1048575" man="1"/>
        <brk id="122" max="1048575" man="1"/>
        <brk id="131" max="1048575" man="1"/>
        <brk id="140" max="1048575" man="1"/>
        <brk id="149" max="1048575" man="1"/>
        <brk id="158" max="1048575" man="1"/>
      </colBreaks>
      <pageMargins left="0.41" right="0.54" top="0.67" bottom="0.47" header="0.46" footer="0.3"/>
      <pageSetup paperSize="9" scale="80" orientation="portrait" r:id="rId10"/>
      <headerFooter alignWithMargins="0">
        <oddHeader>&amp;L&amp;"Arial CE,tučné"&amp;11Rekapitulace výsledků zpracování finančních rozvah počtu zaměstnanců a mezd</oddHeader>
        <oddFooter>Stránka &amp;P z &amp;N</oddFooter>
      </headerFooter>
      <autoFilter ref="B1:BA1"/>
    </customSheetView>
    <customSheetView guid="{9FDDAA86-AF96-4D9B-BEAF-E6D32D874E90}" scale="80" showPageBreaks="1" filter="1" showAutoFilter="1" hiddenColumns="1" showRuler="0">
      <pane xSplit="2" ySplit="4" topLeftCell="BJ5" activePane="bottomRight" state="frozen"/>
      <selection pane="bottomRight" activeCell="BQ12" sqref="BQ12"/>
      <colBreaks count="24" manualBreakCount="24">
        <brk id="8" max="1048575" man="1"/>
        <brk id="14" max="1048575" man="1"/>
        <brk id="23" max="1048575" man="1"/>
        <brk id="29" max="1048575" man="1"/>
        <brk id="36" max="1048575" man="1"/>
        <brk id="44" max="1048575" man="1"/>
        <brk id="46" max="1048575" man="1"/>
        <brk id="47" max="1048575" man="1"/>
        <brk id="48" max="1048575" man="1"/>
        <brk id="50" max="1048575" man="1"/>
        <brk id="58" max="1048575" man="1"/>
        <brk id="65" max="1048575" man="1"/>
        <brk id="76" max="1048575" man="1"/>
        <brk id="79" max="1048575" man="1"/>
        <brk id="80" max="1048575" man="1"/>
        <brk id="90" max="1048575" man="1"/>
        <brk id="93" max="1048575" man="1"/>
        <brk id="99" max="1048575" man="1"/>
        <brk id="105" max="1048575" man="1"/>
        <brk id="107" max="1048575" man="1"/>
        <brk id="109" max="1048575" man="1"/>
        <brk id="116" max="1048575" man="1"/>
        <brk id="125" max="1048575" man="1"/>
        <brk id="141" max="1048575" man="1"/>
      </colBreaks>
      <pageMargins left="0.77" right="0.54" top="0.67" bottom="0.47" header="0.46" footer="0.3"/>
      <pageSetup paperSize="9" scale="90" orientation="portrait" r:id="rId11"/>
      <headerFooter alignWithMargins="0">
        <oddHeader>&amp;L&amp;"Arial CE,tučné"&amp;11Rekapitulace výsledků zpracování finančních rozvah počtu zaměstnanců a mezd</oddHeader>
        <oddFooter>Stránka &amp;P z &amp;N</oddFooter>
      </headerFooter>
      <autoFilter ref="B1:G1">
        <filterColumn colId="5">
          <customFilters and="1">
            <customFilter operator="notEqual" val=" "/>
          </customFilters>
        </filterColumn>
      </autoFilter>
    </customSheetView>
    <customSheetView guid="{0D75C6D6-0D23-4498-AFA9-F81199E1F510}" scale="125" showPageBreaks="1" fitToPage="1" showRuler="0">
      <pane xSplit="2" ySplit="4" topLeftCell="BU95" activePane="bottomRight" state="frozen"/>
      <selection pane="bottomRight" activeCell="BV102" sqref="BV102"/>
      <colBreaks count="12" manualBreakCount="12">
        <brk id="10" max="1048575" man="1"/>
        <brk id="14" max="1048575" man="1"/>
        <brk id="24" max="1048575" man="1"/>
        <brk id="29" max="1048575" man="1"/>
        <brk id="42" max="1048575" man="1"/>
        <brk id="46" max="1048575" man="1"/>
        <brk id="47" max="1048575" man="1"/>
        <brk id="48" max="1048575" man="1"/>
        <brk id="50" max="1048575" man="1"/>
        <brk id="65" max="1048575" man="1"/>
        <brk id="107" max="1048575" man="1"/>
        <brk id="108" max="1048575" man="1"/>
      </colBreaks>
      <pageMargins left="0.41" right="0.54" top="0.67" bottom="0.47" header="0.46" footer="0.3"/>
      <pageSetup paperSize="9" scale="10" orientation="portrait" r:id="rId12"/>
      <headerFooter alignWithMargins="0">
        <oddHeader>&amp;L&amp;"Arial CE,tučné"&amp;11Rekapitulace výsledků zpracování finančních rozvah počtu zaměstnanců a mezd</oddHeader>
        <oddFooter>Stránka &amp;P z &amp;N</oddFooter>
      </headerFooter>
    </customSheetView>
    <customSheetView guid="{16DB59CC-AD35-46AF-86E6-9754EC16E66C}" scale="85" showPageBreaks="1" fitToPage="1" showRuler="0">
      <pane xSplit="2" ySplit="4" topLeftCell="CA110" activePane="bottomRight" state="frozen"/>
      <selection pane="bottomRight" activeCell="CO35" sqref="CO35"/>
      <colBreaks count="7" manualBreakCount="7">
        <brk id="71" max="1048575" man="1"/>
        <brk id="72" max="1048575" man="1"/>
        <brk id="87" max="1048575" man="1"/>
        <brk id="100" max="1048575" man="1"/>
        <brk id="105" max="1048575" man="1"/>
        <brk id="111" max="1048575" man="1"/>
        <brk id="113" max="1048575" man="1"/>
      </colBreaks>
      <pageMargins left="0" right="0" top="0.51181102362204722" bottom="0" header="0.27559055118110237" footer="0"/>
      <pageSetup paperSize="9" scale="15" orientation="landscape" r:id="rId13"/>
      <headerFooter alignWithMargins="0">
        <oddHeader>&amp;L&amp;"Arial CE,tučné"&amp;11Rekapitulace výsledků zpracování finančních rozvah počtu zaměstnanců a mezd</oddHeader>
      </headerFooter>
    </customSheetView>
    <customSheetView guid="{4F6545A6-568C-4395-A38E-00A03A6331A8}" showPageBreaks="1" fitToPage="1" showRuler="0">
      <pane xSplit="2" ySplit="4" topLeftCell="CI120" activePane="bottomRight" state="frozen"/>
      <selection pane="bottomRight" activeCell="CS133" sqref="CS133"/>
      <colBreaks count="11" manualBreakCount="11">
        <brk id="18" max="1048575" man="1"/>
        <brk id="32" max="1048575" man="1"/>
        <brk id="46" max="1048575" man="1"/>
        <brk id="47" max="1048575" man="1"/>
        <brk id="48" max="1048575" man="1"/>
        <brk id="49" max="1048575" man="1"/>
        <brk id="61" max="1048575" man="1"/>
        <brk id="80" max="1048575" man="1"/>
        <brk id="99" max="1048575" man="1"/>
        <brk id="100" max="1048575" man="1"/>
        <brk id="114" max="1048575" man="1"/>
      </colBreaks>
      <pageMargins left="0.17" right="0" top="0.6692913385826772" bottom="0.59055118110236227" header="0.47244094488188981" footer="0.31496062992125984"/>
      <pageSetup paperSize="9" scale="15" fitToHeight="2" orientation="landscape" r:id="rId14"/>
      <headerFooter alignWithMargins="0">
        <oddHeader>&amp;L&amp;"Arial CE,tučné"&amp;11Rekapitulace výsledků zpracování finančních rozvah počtu zaměstnanců a mezd</oddHeader>
        <oddFooter>Stránka &amp;P z &amp;N</oddFooter>
      </headerFooter>
    </customSheetView>
    <customSheetView guid="{472D8D96-9E0B-48AA-8BD5-80586558172E}" showPageBreaks="1" fitToPage="1" showRuler="0">
      <pane xSplit="2" ySplit="4" topLeftCell="BK81" activePane="bottomRight" state="frozen"/>
      <selection pane="bottomRight" activeCell="BQ86" sqref="BQ86"/>
      <colBreaks count="11" manualBreakCount="11">
        <brk id="13" max="1048575" man="1"/>
        <brk id="15" max="1048575" man="1"/>
        <brk id="18" max="1048575" man="1"/>
        <brk id="31" max="1048575" man="1"/>
        <brk id="45" max="1048575" man="1"/>
        <brk id="61" max="1048575" man="1"/>
        <brk id="62" max="1048575" man="1"/>
        <brk id="65" max="1048575" man="1"/>
        <brk id="67" max="1048575" man="1"/>
        <brk id="78" max="1048575" man="1"/>
        <brk id="102" max="1048575" man="1"/>
      </colBreaks>
      <pageMargins left="0" right="0" top="0" bottom="0" header="0" footer="0"/>
      <pageSetup paperSize="9" scale="50" fitToWidth="3" fitToHeight="3" orientation="landscape" r:id="rId15"/>
      <headerFooter alignWithMargins="0">
        <oddHeader>&amp;L&amp;"Arial CE,tučné"&amp;11Rekapitulace výsledků zpracování finančních rozvah počtu zaměstnanců a mezd</oddHeader>
        <oddFooter>Stránka &amp;P z &amp;N</oddFooter>
      </headerFooter>
    </customSheetView>
    <customSheetView guid="{20607AA2-6209-48E5-800E-CE55AB9B3BBF}" showPageBreaks="1" showRuler="0">
      <pane xSplit="2" ySplit="4" topLeftCell="AO91" activePane="bottomRight" state="frozen"/>
      <selection pane="bottomRight" activeCell="AV110" sqref="AV110"/>
      <colBreaks count="4" manualBreakCount="4">
        <brk id="18" max="1048575" man="1"/>
        <brk id="31" max="1048575" man="1"/>
        <brk id="45" max="1048575" man="1"/>
        <brk id="59" max="1048575" man="1"/>
      </colBreaks>
      <pageMargins left="0.39370078740157483" right="0.55118110236220474" top="0.6692913385826772" bottom="0.47244094488188981" header="0.47244094488188981" footer="0.31496062992125984"/>
      <pageSetup paperSize="9" scale="90" orientation="landscape" r:id="rId16"/>
      <headerFooter alignWithMargins="0">
        <oddHeader>&amp;L&amp;"Arial CE,tučné"&amp;11Rekapitulace výsledků zpracování finančních rozvah počtu zaměstnanců a mezd</oddHeader>
        <oddFooter>Stránka &amp;P z &amp;N</oddFooter>
      </headerFooter>
    </customSheetView>
    <customSheetView guid="{186A3392-E96B-4857-95EE-E26001ED6B85}" scale="85" showPageBreaks="1" showRuler="0">
      <pane xSplit="2" ySplit="4" topLeftCell="C123" activePane="bottomRight" state="frozen"/>
      <selection pane="bottomRight" activeCell="C134" sqref="C134"/>
      <colBreaks count="4" manualBreakCount="4">
        <brk id="18" max="1048575" man="1"/>
        <brk id="31" max="1048575" man="1"/>
        <brk id="47" max="1048575" man="1"/>
        <brk id="63" max="1048575" man="1"/>
      </colBreaks>
      <pageMargins left="0.41" right="0.54" top="0.67" bottom="0.47" header="0.46" footer="0.3"/>
      <pageSetup paperSize="9" scale="90" orientation="landscape" r:id="rId17"/>
      <headerFooter alignWithMargins="0">
        <oddHeader>&amp;L&amp;"Arial CE,tučné"&amp;11Rekapitulace výsledků zpracování finančních rozvah počtu zaměstnanců a mezd</oddHeader>
        <oddFooter>Stránka &amp;P z &amp;N</oddFooter>
      </headerFooter>
    </customSheetView>
    <customSheetView guid="{5C56AF04-5BD7-11D7-A5C2-B622CBA17847}" scale="75" showPageBreaks="1" showRuler="0">
      <pane xSplit="2" ySplit="4" topLeftCell="C5" activePane="bottomRight" state="frozen"/>
      <selection pane="bottomRight" activeCell="E1" sqref="E1"/>
      <colBreaks count="4" manualBreakCount="4">
        <brk id="18" max="1048575" man="1"/>
        <brk id="31" max="1048575" man="1"/>
        <brk id="45" max="1048575" man="1"/>
        <brk id="62" max="1048575" man="1"/>
      </colBreaks>
      <pageMargins left="0.41" right="0.54" top="0.67" bottom="0.47" header="0.46" footer="0.3"/>
      <pageSetup paperSize="9" scale="90" orientation="landscape" r:id="rId18"/>
      <headerFooter alignWithMargins="0">
        <oddHeader>&amp;L&amp;"Arial CE,tučné"&amp;11Rekapitulace výsledků zpracování finančních rozvah počtu zaměstnanců a mezd</oddHeader>
        <oddFooter>Stránka &amp;P z &amp;N</oddFooter>
      </headerFooter>
    </customSheetView>
    <customSheetView guid="{B2D20EA2-AB1E-474D-9FDB-B8A61C912297}" showPageBreaks="1" showRuler="0">
      <pane xSplit="2" ySplit="4" topLeftCell="CJ37" activePane="bottomRight" state="frozen"/>
      <selection pane="bottomRight" activeCell="CP38" sqref="CP38"/>
      <colBreaks count="15" manualBreakCount="15">
        <brk id="13" max="1048575" man="1"/>
        <brk id="16" max="1048575" man="1"/>
        <brk id="18" max="1048575" man="1"/>
        <brk id="31" max="1048575" man="1"/>
        <brk id="45" max="1048575" man="1"/>
        <brk id="59" max="1048575" man="1"/>
        <brk id="61" max="1048575" man="1"/>
        <brk id="62" max="1048575" man="1"/>
        <brk id="76" max="1048575" man="1"/>
        <brk id="78" max="1048575" man="1"/>
        <brk id="93" max="1048575" man="1"/>
        <brk id="94" max="1048575" man="1"/>
        <brk id="106" max="1048575" man="1"/>
        <brk id="110" max="1048575" man="1"/>
        <brk id="123" max="1048575" man="1"/>
      </colBreaks>
      <pageMargins left="0.41" right="0.23" top="0.67" bottom="0.47" header="0.46" footer="0.3"/>
      <pageSetup paperSize="9" scale="90" orientation="landscape" r:id="rId19"/>
      <headerFooter alignWithMargins="0">
        <oddHeader>&amp;L&amp;"Arial CE,tučné"&amp;11Rekapitulace výsledků zpracování finančních rozvah počtu zaměstnanců a mezd</oddHeader>
        <oddFooter>Stránka &amp;P z &amp;N</oddFooter>
      </headerFooter>
    </customSheetView>
    <customSheetView guid="{B45F1B8F-13AA-4970-BA9A-C39B2F8FFA63}" scale="85" showPageBreaks="1" showAutoFilter="1" showRuler="0">
      <pane xSplit="2" ySplit="4" topLeftCell="CD5" activePane="bottomRight" state="frozen"/>
      <selection pane="bottomRight" activeCell="CT4" sqref="CT4"/>
      <colBreaks count="5" manualBreakCount="5">
        <brk id="29" max="1048575" man="1"/>
        <brk id="31" max="1048575" man="1"/>
        <brk id="54" max="1048575" man="1"/>
        <brk id="72" max="1048575" man="1"/>
        <brk id="105" max="1048575" man="1"/>
      </colBreaks>
      <pageMargins left="0" right="0" top="0" bottom="0" header="0.47244094488188981" footer="0.31496062992125984"/>
      <pageSetup paperSize="9" scale="50" orientation="landscape" r:id="rId20"/>
      <headerFooter alignWithMargins="0">
        <oddHeader>&amp;L&amp;"Arial CE,tučné"&amp;11Rekapitulace výsledků zpracování finančních rozvah počtu zaměstnanců a mezd</oddHeader>
        <oddFooter>Stránka &amp;P z &amp;N</oddFooter>
      </headerFooter>
      <autoFilter ref="B1:O1"/>
    </customSheetView>
    <customSheetView guid="{1D888E37-2224-47B8-BBCA-8AE3DB477E24}" showPageBreaks="1" fitToPage="1" showRuler="0">
      <pane xSplit="2" ySplit="4" topLeftCell="CI96" activePane="bottomRight" state="frozen"/>
      <selection pane="bottomRight" activeCell="CE102" sqref="CE102"/>
      <colBreaks count="6" manualBreakCount="6">
        <brk id="30" max="1048575" man="1"/>
        <brk id="32" max="1048575" man="1"/>
        <brk id="55" max="1048575" man="1"/>
        <brk id="73" max="1048575" man="1"/>
        <brk id="106" max="1048575" man="1"/>
        <brk id="114" max="1048575" man="1"/>
      </colBreaks>
      <pageMargins left="0" right="0" top="0" bottom="0" header="0.47244094488188981" footer="0.31496062992125984"/>
      <pageSetup paperSize="9" scale="10" orientation="portrait" r:id="rId21"/>
      <headerFooter alignWithMargins="0">
        <oddHeader>&amp;L&amp;"Arial CE,tučné"&amp;11Rekapitulace výsledků zpracování finančních rozvah počtu zaměstnanců a mezd</oddHeader>
        <oddFooter>Stránka &amp;P z &amp;N</oddFooter>
      </headerFooter>
    </customSheetView>
    <customSheetView guid="{F3D1AC9C-FE0D-438A-88AC-8D3A8FAAA497}" scale="125" showPageBreaks="1" fitToPage="1" showAutoFilter="1" hiddenColumns="1" showRuler="0">
      <pane xSplit="2" ySplit="4" topLeftCell="BS17" activePane="bottomRight" state="frozen"/>
      <selection pane="bottomRight" activeCell="BS6" sqref="BS6"/>
      <colBreaks count="13" manualBreakCount="13">
        <brk id="10" max="1048575" man="1"/>
        <brk id="14" max="1048575" man="1"/>
        <brk id="24" max="1048575" man="1"/>
        <brk id="29" max="1048575" man="1"/>
        <brk id="38" max="1048575" man="1"/>
        <brk id="46" max="1048575" man="1"/>
        <brk id="47" max="1048575" man="1"/>
        <brk id="48" max="1048575" man="1"/>
        <brk id="50" max="1048575" man="1"/>
        <brk id="65" max="1048575" man="1"/>
        <brk id="108" max="1048575" man="1"/>
        <brk id="113" max="1048575" man="1"/>
        <brk id="121" max="1048575" man="1"/>
      </colBreaks>
      <pageMargins left="0.2" right="0.54" top="0.27" bottom="0.17" header="0.17" footer="0.16"/>
      <pageSetup paperSize="9" scale="11" orientation="portrait" r:id="rId22"/>
      <headerFooter alignWithMargins="0">
        <oddHeader>&amp;L&amp;"Arial CE,tučné"&amp;11Rekapitulace výsledků zpracování finančních rozvah počtu zaměstnanců a mezd</oddHeader>
        <oddFooter>Stránka &amp;P z &amp;N</oddFooter>
      </headerFooter>
      <autoFilter ref="B1:CV1"/>
    </customSheetView>
    <customSheetView guid="{42C77DEA-95AC-4A20-8DF3-B83B09926CE9}" scale="125" showPageBreaks="1" fitToPage="1" showRuler="0">
      <pane xSplit="2" ySplit="4" topLeftCell="BG29" activePane="bottomRight" state="frozen"/>
      <selection pane="bottomRight" activeCell="BS29" sqref="BS29"/>
      <colBreaks count="9" manualBreakCount="9">
        <brk id="14" max="1048575" man="1"/>
        <brk id="29" max="1048575" man="1"/>
        <brk id="46" max="1048575" man="1"/>
        <brk id="47" max="1048575" man="1"/>
        <brk id="48" max="1048575" man="1"/>
        <brk id="50" max="1048575" man="1"/>
        <brk id="65" max="1048575" man="1"/>
        <brk id="107" max="1048575" man="1"/>
        <brk id="109" max="1048575" man="1"/>
      </colBreaks>
      <pageMargins left="0.41" right="0.54" top="0.67" bottom="0.47" header="0.46" footer="0.3"/>
      <pageSetup paperSize="9" scale="10" orientation="portrait" r:id="rId23"/>
      <headerFooter alignWithMargins="0">
        <oddHeader>&amp;L&amp;"Arial CE,tučné"&amp;11Rekapitulace výsledků zpracování finančních rozvah počtu zaměstnanců a mezd</oddHeader>
        <oddFooter>Stránka &amp;P z &amp;N</oddFooter>
      </headerFooter>
    </customSheetView>
    <customSheetView guid="{457267F0-EEA0-4644-991E-A27CA2C23373}" scale="110" showAutoFilter="1">
      <pane xSplit="3" ySplit="4" topLeftCell="M101" activePane="bottomRight" state="frozen"/>
      <selection pane="bottomRight" activeCell="O1" sqref="O1:AF65536"/>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24"/>
      <headerFooter alignWithMargins="0">
        <oddHeader>&amp;L&amp;"Arial CE,tučné"&amp;11Rekapitulace výsledků zpracování finančních rozvah počtu zaměstnanců a mezd</oddHeader>
        <oddFooter>Stránka &amp;P z &amp;N</oddFooter>
      </headerFooter>
      <autoFilter ref="B1:E1"/>
    </customSheetView>
    <customSheetView guid="{F58E96A6-7FE1-4D44-A1BA-5CC1A0899A23}" showPageBreaks="1" fitToPage="1" topLeftCell="B1">
      <pane xSplit="1" ySplit="3" topLeftCell="AX91" activePane="bottomRight" state="frozenSplit"/>
      <selection pane="bottomRight" activeCell="AG166" sqref="AG166"/>
      <colBreaks count="33" manualBreakCount="33">
        <brk id="8" max="1048575" man="1"/>
        <brk id="14" max="1048575" man="1"/>
        <brk id="23" max="1048575" man="1"/>
        <brk id="29" max="1048575" man="1"/>
        <brk id="36" max="1048575" man="1"/>
        <brk id="37" max="1048575" man="1"/>
        <brk id="45" max="1048575" man="1"/>
        <brk id="47" max="1048575" man="1"/>
        <brk id="48" max="1048575" man="1"/>
        <brk id="49" max="1048575" man="1"/>
        <brk id="51" max="1048575" man="1"/>
        <brk id="59" max="1048575" man="1"/>
        <brk id="66" max="1048575" man="1"/>
        <brk id="77" max="1048575" man="1"/>
        <brk id="80" max="1048575" man="1"/>
        <brk id="81" max="1048575" man="1"/>
        <brk id="91" max="1048575" man="1"/>
        <brk id="94" max="1048575" man="1"/>
        <brk id="95" max="1048575" man="1"/>
        <brk id="96" max="1048575" man="1"/>
        <brk id="97" max="1048575" man="1"/>
        <brk id="98" max="1048575" man="1"/>
        <brk id="99" max="1048575" man="1"/>
        <brk id="100" max="1048575" man="1"/>
        <brk id="106" max="1048575" man="1"/>
        <brk id="108" max="1048575" man="1"/>
        <brk id="110" max="1048575" man="1"/>
        <brk id="117" max="1048575" man="1"/>
        <brk id="124" max="1048575" man="1"/>
        <brk id="126" max="1048575" man="1"/>
        <brk id="133" max="1048575" man="1"/>
        <brk id="140" max="1048575" man="1"/>
        <brk id="142" max="1048575" man="1"/>
      </colBreaks>
      <pageMargins left="0.78740157480314965" right="0.55118110236220474" top="0.6692913385826772" bottom="0.47244094488188981" header="0.47244094488188981" footer="0.31496062992125984"/>
      <pageSetup paperSize="9" scale="10" orientation="portrait" r:id="rId25"/>
      <headerFooter alignWithMargins="0">
        <oddHeader>&amp;L&amp;"Arial CE,tučné"&amp;11Rekapitulace výsledků zpracování finančních rozvah počtu zaměstnanců a mezd</oddHeader>
        <oddFooter>Stránka &amp;P z &amp;N</oddFooter>
      </headerFooter>
    </customSheetView>
    <customSheetView guid="{5FC9C78E-5B53-4558-848D-02C7639ADF8F}" scale="95" showPageBreaks="1" fitToPage="1" printArea="1" showAutoFilter="1">
      <pane xSplit="3" ySplit="4" topLeftCell="D5" activePane="bottomRight" state="frozen"/>
      <selection pane="bottomRight" activeCell="D5" sqref="D5:Q31"/>
      <colBreaks count="28" manualBreakCount="28">
        <brk id="23" max="1048575" man="1"/>
        <brk id="24" max="1048575" man="1"/>
        <brk id="29" max="1048575" man="1"/>
        <brk id="59" max="1048575" man="1"/>
        <brk id="64" max="1048575" man="1"/>
        <brk id="74"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19" orientation="landscape" r:id="rId26"/>
      <headerFooter alignWithMargins="0">
        <oddHeader>&amp;L&amp;"Arial CE,tučné"&amp;11Rekapitulace výsledků zpracování finančních rozvah počtu zaměstnanců a mezd</oddHeader>
        <oddFooter>Stránka &amp;P z &amp;N</oddFooter>
      </headerFooter>
      <autoFilter ref="C4:BG183"/>
    </customSheetView>
    <customSheetView guid="{D6DB05B1-397F-4DFD-8DE6-12D29C310C44}" scale="95" showPageBreaks="1" showAutoFilter="1" hiddenColumns="1">
      <pane xSplit="3" ySplit="4" topLeftCell="CO8" activePane="bottomRight" state="frozen"/>
      <selection pane="bottomRight" activeCell="CU23" sqref="CU23"/>
      <colBreaks count="29" manualBreakCount="29">
        <brk id="19" max="1048575" man="1"/>
        <brk id="20" max="1048575" man="1"/>
        <brk id="34" max="1048575" man="1"/>
        <brk id="46" max="1048575" man="1"/>
        <brk id="65" max="1048575" man="1"/>
        <brk id="69" max="1048575" man="1"/>
        <brk id="78" max="1048575" man="1"/>
        <brk id="87" max="1048575" man="1"/>
        <brk id="90" max="1048575" man="1"/>
        <brk id="93" max="1048575" man="1"/>
        <brk id="96" max="1048575" man="1"/>
        <brk id="99" max="1048575" man="1"/>
        <brk id="102" max="1048575" man="1"/>
        <brk id="104" max="1048575" man="1"/>
        <brk id="105" max="1048575" man="1"/>
        <brk id="107" max="1048575" man="1"/>
        <brk id="109" max="1048575" man="1"/>
        <brk id="111" max="1048575" man="1"/>
        <brk id="113" max="1048575" man="1"/>
        <brk id="115" max="1048575" man="1"/>
        <brk id="118" max="1048575" man="1"/>
        <brk id="121" max="1048575" man="1"/>
        <brk id="122" max="1048575" man="1"/>
        <brk id="125" max="1048575" man="1"/>
        <brk id="128" max="1048575" man="1"/>
        <brk id="131" max="1048575" man="1"/>
        <brk id="134" max="1048575" man="1"/>
        <brk id="137" max="1048575" man="1"/>
        <brk id="147" max="1048575" man="1"/>
      </colBreaks>
      <pageMargins left="0.78740157480314965" right="0.55118110236220474" top="0.59055118110236227" bottom="0.31496062992125984" header="0.39370078740157483" footer="0.31496062992125984"/>
      <pageSetup paperSize="9" scale="70" orientation="landscape" r:id="rId27"/>
      <headerFooter alignWithMargins="0">
        <oddHeader>&amp;L&amp;"Arial CE,tučné"&amp;11Rekapitulace výsledků zpracování finančních rozvah počtu zaměstnanců a mezd</oddHeader>
        <oddFooter>Stránka &amp;P z &amp;N</oddFooter>
      </headerFooter>
      <autoFilter ref="C4:BH181"/>
    </customSheetView>
    <customSheetView guid="{648EDD87-2654-4B80-BBE4-7C270B7F7285}" scale="95" showPageBreaks="1" showAutoFilter="1" hiddenColumns="1">
      <pane xSplit="3" ySplit="4" topLeftCell="Z5" activePane="bottomRight" state="frozen"/>
      <selection pane="bottomRight" activeCell="AK1" sqref="AK1"/>
      <colBreaks count="29" manualBreakCount="29">
        <brk id="19" max="1048575" man="1"/>
        <brk id="20" max="1048575" man="1"/>
        <brk id="34" max="1048575" man="1"/>
        <brk id="46" max="1048575" man="1"/>
        <brk id="65" max="1048575" man="1"/>
        <brk id="69" max="1048575" man="1"/>
        <brk id="78" max="1048575" man="1"/>
        <brk id="87" max="1048575" man="1"/>
        <brk id="90" max="1048575" man="1"/>
        <brk id="93" max="1048575" man="1"/>
        <brk id="96" max="1048575" man="1"/>
        <brk id="99" max="1048575" man="1"/>
        <brk id="102" max="1048575" man="1"/>
        <brk id="104" max="1048575" man="1"/>
        <brk id="105" max="1048575" man="1"/>
        <brk id="107" max="1048575" man="1"/>
        <brk id="109" max="1048575" man="1"/>
        <brk id="111" max="1048575" man="1"/>
        <brk id="113" max="1048575" man="1"/>
        <brk id="115" max="1048575" man="1"/>
        <brk id="118" max="1048575" man="1"/>
        <brk id="121" max="1048575" man="1"/>
        <brk id="122" max="1048575" man="1"/>
        <brk id="125" max="1048575" man="1"/>
        <brk id="128" max="1048575" man="1"/>
        <brk id="131" max="1048575" man="1"/>
        <brk id="134" max="1048575" man="1"/>
        <brk id="137" max="1048575" man="1"/>
        <brk id="147" max="1048575" man="1"/>
      </colBreaks>
      <pageMargins left="0.61" right="0.55118110236220474" top="0.59055118110236227" bottom="0.69" header="0.39370078740157483" footer="0.46"/>
      <pageSetup paperSize="9" scale="70" orientation="landscape" r:id="rId28"/>
      <headerFooter alignWithMargins="0">
        <oddHeader>&amp;L&amp;"Arial CE,tučné"&amp;11Rekapitulace výsledků zpracování finančních rozvah počtu zaměstnanců a mezd</oddHeader>
        <oddFooter>Stránka &amp;P z &amp;N</oddFooter>
      </headerFooter>
      <autoFilter ref="A4:CX175"/>
    </customSheetView>
  </customSheetViews>
  <mergeCells count="89">
    <mergeCell ref="B31:B32"/>
    <mergeCell ref="B33:B34"/>
    <mergeCell ref="Z2:Z3"/>
    <mergeCell ref="B35:B36"/>
    <mergeCell ref="B21:B22"/>
    <mergeCell ref="B23:B24"/>
    <mergeCell ref="B25:B26"/>
    <mergeCell ref="B27:B28"/>
    <mergeCell ref="B29:B30"/>
    <mergeCell ref="B11:B12"/>
    <mergeCell ref="B13:B14"/>
    <mergeCell ref="B15:B16"/>
    <mergeCell ref="B17:B18"/>
    <mergeCell ref="B19:B20"/>
    <mergeCell ref="AE2:AT2"/>
    <mergeCell ref="AX2:AZ2"/>
    <mergeCell ref="B5:B6"/>
    <mergeCell ref="B7:B8"/>
    <mergeCell ref="B9:B10"/>
    <mergeCell ref="AA2:AD2"/>
    <mergeCell ref="B67:B68"/>
    <mergeCell ref="B37:B38"/>
    <mergeCell ref="B39:B40"/>
    <mergeCell ref="B41:B42"/>
    <mergeCell ref="B43:B44"/>
    <mergeCell ref="B71:B72"/>
    <mergeCell ref="B73:B74"/>
    <mergeCell ref="B75:B76"/>
    <mergeCell ref="B77:B78"/>
    <mergeCell ref="B45:B46"/>
    <mergeCell ref="B47:B48"/>
    <mergeCell ref="B49:B50"/>
    <mergeCell ref="B69:B70"/>
    <mergeCell ref="B51:B52"/>
    <mergeCell ref="B53:B54"/>
    <mergeCell ref="B55:B56"/>
    <mergeCell ref="B57:B58"/>
    <mergeCell ref="B59:B60"/>
    <mergeCell ref="B61:B62"/>
    <mergeCell ref="B63:B64"/>
    <mergeCell ref="B65:B66"/>
    <mergeCell ref="B79:B80"/>
    <mergeCell ref="B81:B82"/>
    <mergeCell ref="B83:B84"/>
    <mergeCell ref="B85:B86"/>
    <mergeCell ref="B87:B88"/>
    <mergeCell ref="B101:B102"/>
    <mergeCell ref="B103:B104"/>
    <mergeCell ref="B105:B106"/>
    <mergeCell ref="B107:B108"/>
    <mergeCell ref="B89:B90"/>
    <mergeCell ref="B91:B92"/>
    <mergeCell ref="B93:B94"/>
    <mergeCell ref="B95:B96"/>
    <mergeCell ref="B97:B98"/>
    <mergeCell ref="B99:B100"/>
    <mergeCell ref="B129:B130"/>
    <mergeCell ref="B109:B110"/>
    <mergeCell ref="B111:B112"/>
    <mergeCell ref="B113:B114"/>
    <mergeCell ref="B115:B116"/>
    <mergeCell ref="B117:B118"/>
    <mergeCell ref="B119:B120"/>
    <mergeCell ref="B121:B122"/>
    <mergeCell ref="B123:B124"/>
    <mergeCell ref="B125:B126"/>
    <mergeCell ref="B127:B128"/>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9:B170"/>
    <mergeCell ref="B171:B172"/>
    <mergeCell ref="B173:B174"/>
    <mergeCell ref="B161:B162"/>
    <mergeCell ref="B163:B164"/>
    <mergeCell ref="B165:B166"/>
    <mergeCell ref="B167:B168"/>
  </mergeCells>
  <phoneticPr fontId="0" type="noConversion"/>
  <conditionalFormatting sqref="BF5:BG174">
    <cfRule type="cellIs" dxfId="1" priority="193" stopIfTrue="1" operator="lessThan">
      <formula>0</formula>
    </cfRule>
  </conditionalFormatting>
  <conditionalFormatting sqref="BH5:BH174 AQ5:AQ174">
    <cfRule type="cellIs" dxfId="0" priority="192" stopIfTrue="1" operator="lessThan">
      <formula>0</formula>
    </cfRule>
  </conditionalFormatting>
  <conditionalFormatting sqref="Y167:Z167 Y23:Z23 Y5:Z5 Y7:Z7 Y9:Z9 Y11:Z11 Y13:Z13 Y15:Z15 Y17:Z17 Y19:Z19 Y21:Z21 Y25:Z25 Y27:Z27 Y29:Z29 Y31:Z31 Y33:Z33 Y35:Z35 Y37:Z37 Y39:Z39 Y41:Z41 Y43:Z43 Y45:Z45 Y47:Z47 Y49:Z49 Y51:Z51 Y53:Z53 Y55:Z55 Y57:Z57 Y59:Z59 Y61:Z61 Y63:Z63 Y65:Z65 Y67:Z67 Y69:Z69 Y71:Z71 Y73:Z73 Y75:Z75 Y77:Z77 Y79:Z79 Y81:Z81 Y83:Z83 Y85:Z85 Y87:Z87 Y89:Z89 Y91:Z91 Y93:Z93 Y95:Z95 Y97:Z97 Y99:Z99 Y101:Z101 Y103:Z103 Y105:Z105 Y107:Z107 Y109:Z109 Y111:Z111 Y113:Z113 Y115:Z115 Y117:Z117 Y119:Z119 Y121:Z121 Y123:Z123 Y125:Z125 Y127:Z127 Y129:Z129 Y131:Z131 Y133:Z133 Y135:Z135 Y137:Z137 Y139:Z139 Y141:Z141 Y143:Z143 Y145:Z145 Y147:Z147 Y149:Z149 Y151:Z151 Y153:Z153 Y155:Z155 Y157:Z157 Y159:Z159 Y161:Z161 Y163:Z163 Y165:Z165 Y169:Z169 Y171:Z171 Y173:Z173">
    <cfRule type="dataBar" priority="90">
      <dataBar>
        <cfvo type="min"/>
        <cfvo type="max"/>
        <color rgb="FF008AEF"/>
      </dataBar>
    </cfRule>
  </conditionalFormatting>
  <conditionalFormatting sqref="X167 X23 X7 X5 X9 X11 X13 X15 X17 X19 X21 X25 X27 X29 X31 X33 X35 X37 X39 X41 X43 X45 X47 X49 X51 X53 X55 X57 X59 X61 X63 X65 X67 X69 X71 X73 X75 X77 X79 X81 X83 X85 X87 X89 X91 X93 X95 X97 X99 X101 X103 X105 X107 X109 X111 X113 X115 X117 X119 X121 X123 X125 X127 X129 X131 X133 X135 X137 X139 X141 X143 X145 X147 X149 X151 X153 X155 X157 X159 X161 X163 X165 X169 X171 X173">
    <cfRule type="dataBar" priority="189">
      <dataBar>
        <cfvo type="min"/>
        <cfvo type="max"/>
        <color rgb="FF008AEF"/>
      </dataBar>
    </cfRule>
  </conditionalFormatting>
  <conditionalFormatting sqref="W167 W23 W5 W7 W9 W11 W13 W15 W17 W19 W21 W25 W27 W29 W31 W33 W35 W37 W39 W41 W43 W45 W47 W49 W51 W53 W55 W57 W59 W61 W63 W65 W67 W69 W71 W73 W75 W77 W79 W81 W83 W85 W87 W89 W91 W93 W95 W97 W99 W101 W103 W105 W107 W109 W111 W113 W115 W117 W119 W121 W123 W125 W127 W129 W131 W133 W135 W137 W139 W141 W143 W145 W147 W149 W151 W153 W155 W157 W159 W161 W163 W165 W169 W171 W173">
    <cfRule type="dataBar" priority="188">
      <dataBar>
        <cfvo type="min"/>
        <cfvo type="max"/>
        <color rgb="FF008AEF"/>
      </dataBar>
    </cfRule>
  </conditionalFormatting>
  <conditionalFormatting sqref="Y168:Z168 Y24:Z24 Y8:Z8 Y6:Z6 Y10:Z10 Y12:Z12 Y14:Z14 Y16:Z16 Y18:Z18 Y20:Z20 Y22:Z22 Y26:Z26 Y28:Z28 Y30:Z30 Y32:Z32 Y34:Z34 Y36:Z36 Y38:Z38 Y40:Z40 Y42:Z42 Y44:Z44 Y46:Z46 Y48:Z48 Y50:Z50 Y52:Z52 Y54:Z54 Y56:Z56 Y58:Z58 Y60:Z60 Y62:Z62 Y64:Z64 Y66:Z66 Y68:Z68 Y70:Z70 Y72:Z72 Y74:Z74 Y76:Z76 Y78:Z78 Y80:Z80 Y82:Z82 Y84:Z84 Y86:Z86 Y88:Z88 Y90:Z90 Y92:Z92 Y94:Z94 Y96:Z96 Y98:Z98 Y100:Z100 Y102:Z102 Y104:Z104 Y106:Z106 Y108:Z108 Y110:Z110 Y112:Z112 Y114:Z114 Y116:Z116 Y118:Z118 Y120:Z120 Y122:Z122 Y124:Z124 Y126:Z126 Y128:Z128 Y130:Z130 Y132:Z132 Y134:Z134 Y136:Z136 Y138:Z138 Y140:Z140 Y142:Z142 Y144:Z144 Y146:Z146 Y148:Z148 Y150:Z150 Y152:Z152 Y154:Z154 Y156:Z156 Y158:Z158 Y160:Z160 Y162:Z162 Y164:Z164 Y166:Z166 Y170:Z170 Y172:Z172 Y174:Z174">
    <cfRule type="dataBar" priority="187">
      <dataBar>
        <cfvo type="min"/>
        <cfvo type="max"/>
        <color rgb="FF63C384"/>
      </dataBar>
    </cfRule>
  </conditionalFormatting>
  <conditionalFormatting sqref="X168 X24 X6 X8 X10 X12 X14 X16 X18 X20 X22 X26 X28 X30 X32 X34 X36 X38 X40 X42 X44 X46 X48 X50 X52 X54 X56 X58 X60 X62 X64 X66 X68 X70 X72 X74 X76 X78 X80 X82 X84 X86 X88 X90 X92 X94 X96 X98 X100 X102 X104 X106 X108 X110 X112 X114 X116 X118 X120 X122 X124 X126 X128 X130 X132 X134 X136 X138 X140 X142 X144 X146 X148 X150 X152 X154 X156 X158 X160 X162 X164 X166 X170 X172 X174">
    <cfRule type="dataBar" priority="186">
      <dataBar>
        <cfvo type="min"/>
        <cfvo type="max"/>
        <color rgb="FF63C384"/>
      </dataBar>
    </cfRule>
  </conditionalFormatting>
  <conditionalFormatting sqref="W168 W24 W8 W6 W10 W12 W14 W16 W18 W20 W22 W26 W28 W30 W32 W34 W36 W38 W40 W42 W44 W46 W48 W50 W52 W54 W56 W58 W60 W62 W64 W66 W68 W70 W72 W74 W76 W78 W80 W82 W84 W86 W88 W90 W92 W94 W96 W98 W100 W102 W104 W106 W108 W110 W112 W114 W116 W118 W120 W122 W124 W126 W128 W130 W132 W134 W136 W138 W140 W142 W144 W146 W148 W150 W152 W154 W156 W158 W160 W162 W164 W166 W170 W172 W174">
    <cfRule type="dataBar" priority="185">
      <dataBar>
        <cfvo type="min"/>
        <cfvo type="max"/>
        <color rgb="FF63C384"/>
      </dataBar>
    </cfRule>
  </conditionalFormatting>
  <pageMargins left="0.61" right="0.55118110236220474" top="0.59055118110236227" bottom="0.69" header="0.39370078740157483" footer="0.46"/>
  <pageSetup paperSize="9" scale="70" orientation="landscape" r:id="rId29"/>
  <headerFooter alignWithMargins="0">
    <oddHeader>&amp;L&amp;"Arial CE,tučné"&amp;11Rekapitulace výsledků zpracování finančních rozvah počtu zaměstnanců a mezd</oddHeader>
    <oddFooter>Stránka &amp;P z &amp;N</oddFooter>
  </headerFooter>
  <colBreaks count="15" manualBreakCount="15">
    <brk id="19" max="1048575" man="1"/>
    <brk id="20" max="1048575" man="1"/>
    <brk id="34" max="1048575" man="1"/>
    <brk id="46" max="1048575" man="1"/>
    <brk id="61" max="1048575" man="1"/>
    <brk id="63" max="1048575" man="1"/>
    <brk id="66" max="1048575" man="1"/>
    <brk id="69" max="1048575" man="1"/>
    <brk id="70" max="1048575" man="1"/>
    <brk id="73" max="1048575" man="1"/>
    <brk id="76" max="1048575" man="1"/>
    <brk id="79" max="1048575" man="1"/>
    <brk id="82" max="1048575" man="1"/>
    <brk id="85" max="1048575" man="1"/>
    <brk id="95" max="1048575" man="1"/>
  </colBreaks>
  <legacyDrawing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48"/>
  <sheetViews>
    <sheetView workbookViewId="0">
      <selection activeCell="A4" sqref="A4:B48"/>
    </sheetView>
  </sheetViews>
  <sheetFormatPr defaultRowHeight="12.75" x14ac:dyDescent="0.2"/>
  <cols>
    <col min="1" max="1" width="36.140625" customWidth="1"/>
  </cols>
  <sheetData>
    <row r="3" spans="1:2" ht="13.5" thickBot="1" x14ac:dyDescent="0.25"/>
    <row r="4" spans="1:2" ht="13.5" thickBot="1" x14ac:dyDescent="0.25">
      <c r="A4" s="159" t="s">
        <v>42</v>
      </c>
      <c r="B4" s="161" t="s">
        <v>37</v>
      </c>
    </row>
    <row r="5" spans="1:2" ht="24.75" thickBot="1" x14ac:dyDescent="0.25">
      <c r="A5" s="160" t="s">
        <v>27</v>
      </c>
      <c r="B5" s="162" t="s">
        <v>37</v>
      </c>
    </row>
    <row r="6" spans="1:2" ht="24.75" thickBot="1" x14ac:dyDescent="0.25">
      <c r="A6" s="160" t="s">
        <v>28</v>
      </c>
      <c r="B6" s="162" t="s">
        <v>37</v>
      </c>
    </row>
    <row r="7" spans="1:2" ht="24.75" thickBot="1" x14ac:dyDescent="0.25">
      <c r="A7" s="160" t="s">
        <v>25</v>
      </c>
      <c r="B7" s="162" t="s">
        <v>37</v>
      </c>
    </row>
    <row r="8" spans="1:2" ht="24.75" thickBot="1" x14ac:dyDescent="0.25">
      <c r="A8" s="160" t="s">
        <v>24</v>
      </c>
      <c r="B8" s="162" t="s">
        <v>37</v>
      </c>
    </row>
    <row r="9" spans="1:2" ht="24.75" thickBot="1" x14ac:dyDescent="0.25">
      <c r="A9" s="160" t="s">
        <v>26</v>
      </c>
      <c r="B9" s="162" t="s">
        <v>37</v>
      </c>
    </row>
    <row r="10" spans="1:2" ht="13.5" thickBot="1" x14ac:dyDescent="0.25">
      <c r="A10" s="160" t="s">
        <v>18</v>
      </c>
      <c r="B10" s="162" t="s">
        <v>37</v>
      </c>
    </row>
    <row r="11" spans="1:2" ht="13.5" thickBot="1" x14ac:dyDescent="0.25">
      <c r="A11" s="160" t="s">
        <v>19</v>
      </c>
      <c r="B11" s="162" t="s">
        <v>37</v>
      </c>
    </row>
    <row r="12" spans="1:2" ht="13.5" thickBot="1" x14ac:dyDescent="0.25">
      <c r="A12" s="160" t="s">
        <v>20</v>
      </c>
      <c r="B12" s="162" t="s">
        <v>37</v>
      </c>
    </row>
    <row r="13" spans="1:2" ht="13.5" thickBot="1" x14ac:dyDescent="0.25">
      <c r="A13" s="160" t="s">
        <v>21</v>
      </c>
      <c r="B13" s="162" t="s">
        <v>37</v>
      </c>
    </row>
    <row r="14" spans="1:2" ht="34.5" thickBot="1" x14ac:dyDescent="0.25">
      <c r="A14" s="144" t="s">
        <v>67</v>
      </c>
      <c r="B14" s="145" t="s">
        <v>68</v>
      </c>
    </row>
    <row r="15" spans="1:2" ht="34.5" thickBot="1" x14ac:dyDescent="0.25">
      <c r="A15" s="140" t="s">
        <v>69</v>
      </c>
      <c r="B15" s="141" t="s">
        <v>4</v>
      </c>
    </row>
    <row r="16" spans="1:2" ht="36.75" thickBot="1" x14ac:dyDescent="0.25">
      <c r="A16" s="203" t="s">
        <v>66</v>
      </c>
      <c r="B16" s="204" t="s">
        <v>4</v>
      </c>
    </row>
    <row r="17" spans="1:2" ht="24" x14ac:dyDescent="0.2">
      <c r="A17" s="270" t="s">
        <v>70</v>
      </c>
      <c r="B17" s="202" t="s">
        <v>39</v>
      </c>
    </row>
    <row r="18" spans="1:2" x14ac:dyDescent="0.2">
      <c r="A18" s="27" t="s">
        <v>65</v>
      </c>
      <c r="B18" s="8" t="s">
        <v>61</v>
      </c>
    </row>
    <row r="19" spans="1:2" x14ac:dyDescent="0.2">
      <c r="A19" s="28" t="s">
        <v>64</v>
      </c>
      <c r="B19" s="2" t="s">
        <v>61</v>
      </c>
    </row>
    <row r="20" spans="1:2" ht="24" x14ac:dyDescent="0.2">
      <c r="A20" s="28" t="s">
        <v>63</v>
      </c>
      <c r="B20" s="2" t="s">
        <v>61</v>
      </c>
    </row>
    <row r="21" spans="1:2" ht="24.75" thickBot="1" x14ac:dyDescent="0.25">
      <c r="A21" s="28" t="s">
        <v>62</v>
      </c>
      <c r="B21" s="2" t="s">
        <v>61</v>
      </c>
    </row>
    <row r="22" spans="1:2" ht="13.5" thickBot="1" x14ac:dyDescent="0.25">
      <c r="A22" s="129" t="s">
        <v>43</v>
      </c>
      <c r="B22" s="102" t="s">
        <v>32</v>
      </c>
    </row>
    <row r="23" spans="1:2" ht="13.5" thickBot="1" x14ac:dyDescent="0.25">
      <c r="A23" s="263" t="s">
        <v>44</v>
      </c>
      <c r="B23" s="265"/>
    </row>
    <row r="24" spans="1:2" ht="24.75" thickBot="1" x14ac:dyDescent="0.25">
      <c r="A24" s="235" t="s">
        <v>73</v>
      </c>
      <c r="B24" s="236"/>
    </row>
    <row r="25" spans="1:2" ht="24" x14ac:dyDescent="0.2">
      <c r="A25" s="264" t="s">
        <v>45</v>
      </c>
      <c r="B25" s="266"/>
    </row>
    <row r="26" spans="1:2" ht="36" x14ac:dyDescent="0.2">
      <c r="A26" s="260" t="s">
        <v>71</v>
      </c>
      <c r="B26" s="261" t="s">
        <v>60</v>
      </c>
    </row>
    <row r="27" spans="1:2" ht="36" x14ac:dyDescent="0.2">
      <c r="A27" s="229" t="s">
        <v>78</v>
      </c>
      <c r="B27" s="230" t="s">
        <v>60</v>
      </c>
    </row>
    <row r="28" spans="1:2" ht="24.75" thickBot="1" x14ac:dyDescent="0.25">
      <c r="A28" s="127" t="s">
        <v>46</v>
      </c>
      <c r="B28" s="103" t="s">
        <v>76</v>
      </c>
    </row>
    <row r="29" spans="1:2" ht="36" x14ac:dyDescent="0.2">
      <c r="A29" s="289" t="s">
        <v>47</v>
      </c>
      <c r="B29" s="36" t="s">
        <v>77</v>
      </c>
    </row>
    <row r="30" spans="1:2" ht="24" x14ac:dyDescent="0.2">
      <c r="A30" s="290" t="s">
        <v>48</v>
      </c>
      <c r="B30" s="8" t="s">
        <v>6</v>
      </c>
    </row>
    <row r="31" spans="1:2" ht="24" x14ac:dyDescent="0.2">
      <c r="A31" s="29" t="s">
        <v>49</v>
      </c>
      <c r="B31" s="2" t="s">
        <v>7</v>
      </c>
    </row>
    <row r="32" spans="1:2" ht="24" x14ac:dyDescent="0.2">
      <c r="A32" s="28" t="s">
        <v>50</v>
      </c>
      <c r="B32" s="2" t="s">
        <v>1</v>
      </c>
    </row>
    <row r="33" spans="1:2" ht="36" x14ac:dyDescent="0.2">
      <c r="A33" s="30" t="s">
        <v>51</v>
      </c>
      <c r="B33" s="2" t="s">
        <v>22</v>
      </c>
    </row>
    <row r="34" spans="1:2" ht="24" x14ac:dyDescent="0.2">
      <c r="A34" s="288" t="s">
        <v>52</v>
      </c>
      <c r="B34" s="2" t="s">
        <v>29</v>
      </c>
    </row>
    <row r="35" spans="1:2" ht="24" x14ac:dyDescent="0.2">
      <c r="A35" s="29" t="s">
        <v>53</v>
      </c>
      <c r="B35" s="2" t="s">
        <v>8</v>
      </c>
    </row>
    <row r="36" spans="1:2" ht="24.75" thickBot="1" x14ac:dyDescent="0.25">
      <c r="A36" s="26" t="s">
        <v>54</v>
      </c>
      <c r="B36" s="236" t="s">
        <v>9</v>
      </c>
    </row>
    <row r="37" spans="1:2" ht="24" x14ac:dyDescent="0.2">
      <c r="A37" s="289" t="s">
        <v>80</v>
      </c>
      <c r="B37" s="36" t="s">
        <v>79</v>
      </c>
    </row>
    <row r="38" spans="1:2" ht="24" x14ac:dyDescent="0.2">
      <c r="A38" s="285" t="s">
        <v>30</v>
      </c>
      <c r="B38" s="8" t="s">
        <v>10</v>
      </c>
    </row>
    <row r="39" spans="1:2" ht="36" x14ac:dyDescent="0.2">
      <c r="A39" s="28" t="s">
        <v>31</v>
      </c>
      <c r="B39" s="2" t="s">
        <v>11</v>
      </c>
    </row>
    <row r="40" spans="1:2" ht="13.5" x14ac:dyDescent="0.25">
      <c r="A40" s="29" t="s">
        <v>55</v>
      </c>
      <c r="B40" s="12" t="s">
        <v>23</v>
      </c>
    </row>
    <row r="41" spans="1:2" ht="13.5" thickBot="1" x14ac:dyDescent="0.25">
      <c r="A41" s="26" t="s">
        <v>56</v>
      </c>
      <c r="B41" s="236" t="s">
        <v>12</v>
      </c>
    </row>
    <row r="42" spans="1:2" ht="36.75" x14ac:dyDescent="0.25">
      <c r="A42" s="281" t="s">
        <v>57</v>
      </c>
      <c r="B42" s="282" t="s">
        <v>2</v>
      </c>
    </row>
    <row r="43" spans="1:2" ht="24" x14ac:dyDescent="0.2">
      <c r="A43" s="31" t="s">
        <v>58</v>
      </c>
      <c r="B43" s="38" t="s">
        <v>4</v>
      </c>
    </row>
    <row r="44" spans="1:2" x14ac:dyDescent="0.2">
      <c r="A44" s="126" t="s">
        <v>74</v>
      </c>
      <c r="B44" s="62" t="s">
        <v>13</v>
      </c>
    </row>
    <row r="45" spans="1:2" ht="13.5" thickBot="1" x14ac:dyDescent="0.25">
      <c r="A45" s="22" t="s">
        <v>5</v>
      </c>
      <c r="B45" s="17" t="s">
        <v>59</v>
      </c>
    </row>
    <row r="46" spans="1:2" ht="24.75" thickBot="1" x14ac:dyDescent="0.25">
      <c r="A46" s="32" t="s">
        <v>40</v>
      </c>
      <c r="B46" s="21" t="s">
        <v>16</v>
      </c>
    </row>
    <row r="47" spans="1:2" ht="24.75" thickBot="1" x14ac:dyDescent="0.25">
      <c r="A47" s="115" t="s">
        <v>41</v>
      </c>
      <c r="B47" s="116" t="s">
        <v>16</v>
      </c>
    </row>
    <row r="48" spans="1:2" x14ac:dyDescent="0.2">
      <c r="A48" s="33" t="s">
        <v>15</v>
      </c>
      <c r="B48" s="11" t="s">
        <v>17</v>
      </c>
    </row>
  </sheetData>
  <customSheetViews>
    <customSheetView guid="{04917EA0-AEB4-44DB-A74D-B68FB737E1D8}">
      <selection activeCell="A4" sqref="A4:B48"/>
      <pageMargins left="0.78740157499999996" right="0.78740157499999996" top="0.984251969" bottom="0.984251969" header="0.4921259845" footer="0.4921259845"/>
      <pageSetup paperSize="9" orientation="portrait" r:id="rId1"/>
      <headerFooter alignWithMargins="0"/>
    </customSheetView>
    <customSheetView guid="{CC19F704-C7A3-4D0D-B65E-971BF5D6AF9C}">
      <selection activeCell="A4" sqref="A4:B48"/>
      <pageMargins left="0.78740157499999996" right="0.78740157499999996" top="0.984251969" bottom="0.984251969" header="0.4921259845" footer="0.4921259845"/>
      <pageSetup paperSize="9" orientation="portrait" r:id="rId2"/>
      <headerFooter alignWithMargins="0"/>
    </customSheetView>
    <customSheetView guid="{972E7F8C-31AC-4DFF-B689-2F9F300E0209}">
      <selection activeCell="A4" sqref="A4:B48"/>
      <pageMargins left="0.78740157499999996" right="0.78740157499999996" top="0.984251969" bottom="0.984251969" header="0.4921259845" footer="0.4921259845"/>
      <pageSetup paperSize="9" orientation="portrait" r:id="rId3"/>
      <headerFooter alignWithMargins="0"/>
    </customSheetView>
    <customSheetView guid="{FE72A262-5F60-4734-BA37-E1F53DE32186}">
      <selection activeCell="A4" sqref="A4:B48"/>
      <pageMargins left="0.78740157499999996" right="0.78740157499999996" top="0.984251969" bottom="0.984251969" header="0.4921259845" footer="0.4921259845"/>
      <pageSetup paperSize="9" orientation="portrait" r:id="rId4"/>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5"/>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6"/>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7"/>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8"/>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9"/>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0"/>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1"/>
      <headerFooter alignWithMargins="0"/>
    </customSheetView>
    <customSheetView guid="{5FC9C78E-5B53-4558-848D-02C7639ADF8F}">
      <selection activeCell="A4" sqref="A4:B48"/>
      <pageMargins left="0.78740157499999996" right="0.78740157499999996" top="0.984251969" bottom="0.984251969" header="0.4921259845" footer="0.4921259845"/>
      <pageSetup paperSize="9" orientation="portrait" r:id="rId12"/>
      <headerFooter alignWithMargins="0"/>
    </customSheetView>
    <customSheetView guid="{D6DB05B1-397F-4DFD-8DE6-12D29C310C44}">
      <selection activeCell="A4" sqref="A4:B48"/>
      <pageMargins left="0.78740157499999996" right="0.78740157499999996" top="0.984251969" bottom="0.984251969" header="0.4921259845" footer="0.4921259845"/>
      <pageSetup paperSize="9" orientation="portrait" r:id="rId13"/>
      <headerFooter alignWithMargins="0"/>
    </customSheetView>
    <customSheetView guid="{648EDD87-2654-4B80-BBE4-7C270B7F7285}">
      <selection activeCell="A4" sqref="A4:B48"/>
      <pageMargins left="0.78740157499999996" right="0.78740157499999996" top="0.984251969" bottom="0.984251969" header="0.4921259845" footer="0.4921259845"/>
      <pageSetup paperSize="9" orientation="portrait" r:id="rId14"/>
      <headerFooter alignWithMargins="0"/>
    </customSheetView>
  </customSheetViews>
  <phoneticPr fontId="0" type="noConversion"/>
  <pageMargins left="0.78740157499999996" right="0.78740157499999996" top="0.984251969" bottom="0.984251969" header="0.4921259845" footer="0.4921259845"/>
  <pageSetup paperSize="9" orientation="portrait" r:id="rId1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04917EA0-AEB4-44DB-A74D-B68FB737E1D8}">
      <pageMargins left="0.78740157499999996" right="0.78740157499999996" top="0.984251969" bottom="0.984251969" header="0.4921259845" footer="0.4921259845"/>
      <pageSetup paperSize="9" orientation="portrait" r:id="rId1"/>
      <headerFooter alignWithMargins="0"/>
    </customSheetView>
    <customSheetView guid="{CC19F704-C7A3-4D0D-B65E-971BF5D6AF9C}">
      <pageMargins left="0.78740157499999996" right="0.78740157499999996" top="0.984251969" bottom="0.984251969" header="0.4921259845" footer="0.4921259845"/>
      <pageSetup paperSize="9" orientation="portrait" r:id="rId2"/>
      <headerFooter alignWithMargins="0"/>
    </customSheetView>
    <customSheetView guid="{972E7F8C-31AC-4DFF-B689-2F9F300E0209}">
      <pageMargins left="0.78740157499999996" right="0.78740157499999996" top="0.984251969" bottom="0.984251969" header="0.4921259845" footer="0.4921259845"/>
      <pageSetup paperSize="9" orientation="portrait" r:id="rId3"/>
      <headerFooter alignWithMargins="0"/>
    </customSheetView>
    <customSheetView guid="{FE72A262-5F60-4734-BA37-E1F53DE32186}">
      <pageMargins left="0.78740157499999996" right="0.78740157499999996" top="0.984251969" bottom="0.984251969" header="0.4921259845" footer="0.4921259845"/>
      <pageSetup paperSize="9" orientation="portrait" r:id="rId4"/>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5"/>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6"/>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7"/>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8"/>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9"/>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0"/>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1"/>
      <headerFooter alignWithMargins="0"/>
    </customSheetView>
    <customSheetView guid="{5FC9C78E-5B53-4558-848D-02C7639ADF8F}">
      <pageMargins left="0.78740157499999996" right="0.78740157499999996" top="0.984251969" bottom="0.984251969" header="0.4921259845" footer="0.4921259845"/>
      <pageSetup paperSize="9" orientation="portrait" r:id="rId12"/>
      <headerFooter alignWithMargins="0"/>
    </customSheetView>
    <customSheetView guid="{D6DB05B1-397F-4DFD-8DE6-12D29C310C44}">
      <pageMargins left="0.78740157499999996" right="0.78740157499999996" top="0.984251969" bottom="0.984251969" header="0.4921259845" footer="0.4921259845"/>
      <pageSetup paperSize="9" orientation="portrait" r:id="rId13"/>
      <headerFooter alignWithMargins="0"/>
    </customSheetView>
    <customSheetView guid="{648EDD87-2654-4B80-BBE4-7C270B7F7285}">
      <pageMargins left="0.78740157499999996" right="0.78740157499999996" top="0.984251969" bottom="0.984251969" header="0.4921259845" footer="0.4921259845"/>
      <pageSetup paperSize="9" orientation="portrait" r:id="rId14"/>
      <headerFooter alignWithMargins="0"/>
    </customSheetView>
  </customSheetViews>
  <phoneticPr fontId="0" type="noConversion"/>
  <pageMargins left="0.78740157499999996" right="0.78740157499999996" top="0.984251969" bottom="0.984251969" header="0.4921259845" footer="0.4921259845"/>
  <pageSetup paperSize="9" orientation="portrait" r:id="rId1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rekapitulace pro r. 2018</vt:lpstr>
      <vt:lpstr>List2</vt:lpstr>
      <vt:lpstr>List3</vt:lpstr>
      <vt:lpstr>'rekapitulace pro r. 2018'!Názvy_tisku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dc:creator>
  <cp:lastModifiedBy>340</cp:lastModifiedBy>
  <cp:lastPrinted>2017-04-06T06:26:06Z</cp:lastPrinted>
  <dcterms:created xsi:type="dcterms:W3CDTF">2003-03-16T18:13:27Z</dcterms:created>
  <dcterms:modified xsi:type="dcterms:W3CDTF">2018-02-22T21:03:39Z</dcterms:modified>
</cp:coreProperties>
</file>