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0\Documents\rozp 2019\zadání přímé KÚ 2019\příloha metodiky\"/>
    </mc:Choice>
  </mc:AlternateContent>
  <bookViews>
    <workbookView xWindow="345" yWindow="345" windowWidth="18285" windowHeight="14070"/>
  </bookViews>
  <sheets>
    <sheet name="Normativy 2019" sheetId="1" r:id="rId1"/>
  </sheets>
  <definedNames>
    <definedName name="_xlnm._FilterDatabase" localSheetId="0" hidden="1">'Normativy 2019'!$A$3:$N$162</definedName>
    <definedName name="_xlnm.Database">#REF!</definedName>
    <definedName name="_xlnm.Print_Titles" localSheetId="0">'Normativy 2019'!$A:$A,'Normativy 2019'!$3:$3</definedName>
    <definedName name="_xlnm.Print_Area" localSheetId="0">'Normativy 2019'!$A$2:$M$321</definedName>
    <definedName name="Z_052A1E75_43F9_4332_AFEF_26CF9E421146_.wvu.FilterData" localSheetId="0" hidden="1">'Normativy 2019'!$A$3:$N$269</definedName>
    <definedName name="Z_052A1E75_43F9_4332_AFEF_26CF9E421146_.wvu.PrintTitles" localSheetId="0" hidden="1">'Normativy 2019'!$A:$A,'Normativy 2019'!$3:$3</definedName>
    <definedName name="Z_07A5FCB0_413C_407E_ABC2_7E91E1999FBD_.wvu.Cols" localSheetId="0" hidden="1">'Normativy 2019'!$F:$J</definedName>
    <definedName name="Z_07A5FCB0_413C_407E_ABC2_7E91E1999FBD_.wvu.FilterData" localSheetId="0" hidden="1">'Normativy 2019'!$A$3:$N$269</definedName>
    <definedName name="Z_07A5FCB0_413C_407E_ABC2_7E91E1999FBD_.wvu.PrintTitles" localSheetId="0" hidden="1">'Normativy 2019'!$A:$A,'Normativy 2019'!$3:$3</definedName>
    <definedName name="Z_08647E53_1328_4593_BE6D_7D1D4FBC93CE_.wvu.Cols" localSheetId="0" hidden="1">'Normativy 2019'!#REF!,'Normativy 2019'!#REF!</definedName>
    <definedName name="Z_08647E53_1328_4593_BE6D_7D1D4FBC93CE_.wvu.PrintTitles" localSheetId="0" hidden="1">'Normativy 2019'!$A:$A,'Normativy 2019'!$3:$3</definedName>
    <definedName name="Z_08647E53_1328_4593_BE6D_7D1D4FBC93CE_.wvu.Rows" localSheetId="0" hidden="1">'Normativy 2019'!#REF!,'Normativy 2019'!#REF!</definedName>
    <definedName name="Z_15E8B29B_C512_44DB_B4F0_DEC7540432F5_.wvu.Cols" localSheetId="0" hidden="1">'Normativy 2019'!#REF!,'Normativy 2019'!#REF!</definedName>
    <definedName name="Z_15E8B29B_C512_44DB_B4F0_DEC7540432F5_.wvu.PrintTitles" localSheetId="0" hidden="1">'Normativy 2019'!$A:$A,'Normativy 2019'!$3:$3</definedName>
    <definedName name="Z_15E8B29B_C512_44DB_B4F0_DEC7540432F5_.wvu.Rows" localSheetId="0" hidden="1">'Normativy 2019'!#REF!,'Normativy 2019'!#REF!</definedName>
    <definedName name="Z_1AA8BE61_A288_49E6_ADB2_8E9F8B67827D_.wvu.FilterData" localSheetId="0" hidden="1">'Normativy 2019'!$A$3:$N$269</definedName>
    <definedName name="Z_28E302C8_1730_46AF_A10B_D26EF84F84F5_.wvu.Cols" localSheetId="0" hidden="1">'Normativy 2019'!#REF!,'Normativy 2019'!#REF!,'Normativy 2019'!#REF!,'Normativy 2019'!#REF!</definedName>
    <definedName name="Z_28E302C8_1730_46AF_A10B_D26EF84F84F5_.wvu.FilterData" localSheetId="0" hidden="1">'Normativy 2019'!$A$3:$N$162</definedName>
    <definedName name="Z_28E302C8_1730_46AF_A10B_D26EF84F84F5_.wvu.PrintTitles" localSheetId="0" hidden="1">'Normativy 2019'!$A:$A,'Normativy 2019'!$3:$3</definedName>
    <definedName name="Z_395CDB2D_1278_4711_A980_BF78E1E3D0E3_.wvu.Cols" localSheetId="0" hidden="1">'Normativy 2019'!#REF!,'Normativy 2019'!#REF!,'Normativy 2019'!$F:$J,'Normativy 2019'!$L:$M</definedName>
    <definedName name="Z_395CDB2D_1278_4711_A980_BF78E1E3D0E3_.wvu.FilterData" localSheetId="0" hidden="1">'Normativy 2019'!$A$3:$N$269</definedName>
    <definedName name="Z_395CDB2D_1278_4711_A980_BF78E1E3D0E3_.wvu.PrintTitles" localSheetId="0" hidden="1">'Normativy 2019'!$A:$A,'Normativy 2019'!$3:$3</definedName>
    <definedName name="Z_424BF41A_7A86_4FC3_9E3E_B404C47947FB_.wvu.Cols" localSheetId="0" hidden="1">'Normativy 2019'!#REF!,'Normativy 2019'!#REF!</definedName>
    <definedName name="Z_424BF41A_7A86_4FC3_9E3E_B404C47947FB_.wvu.PrintTitles" localSheetId="0" hidden="1">'Normativy 2019'!$A:$A,'Normativy 2019'!$3:$3</definedName>
    <definedName name="Z_424BF41A_7A86_4FC3_9E3E_B404C47947FB_.wvu.Rows" localSheetId="0" hidden="1">'Normativy 2019'!#REF!,'Normativy 2019'!#REF!</definedName>
    <definedName name="Z_4491993C_3C9E_4226_B31A_911CEA7B6DA6_.wvu.Cols" localSheetId="0" hidden="1">'Normativy 2019'!#REF!,'Normativy 2019'!#REF!,'Normativy 2019'!#REF!,'Normativy 2019'!#REF!</definedName>
    <definedName name="Z_4491993C_3C9E_4226_B31A_911CEA7B6DA6_.wvu.FilterData" localSheetId="0" hidden="1">'Normativy 2019'!$A$3:$N$162</definedName>
    <definedName name="Z_4491993C_3C9E_4226_B31A_911CEA7B6DA6_.wvu.PrintTitles" localSheetId="0" hidden="1">'Normativy 2019'!$A:$A,'Normativy 2019'!$3:$3</definedName>
    <definedName name="Z_5D241DBD_A98C_49C8_AC7E_2CA4EDF6359A_.wvu.Cols" localSheetId="0" hidden="1">'Normativy 2019'!$F:$J</definedName>
    <definedName name="Z_5D241DBD_A98C_49C8_AC7E_2CA4EDF6359A_.wvu.FilterData" localSheetId="0" hidden="1">'Normativy 2019'!$A$3:$N$269</definedName>
    <definedName name="Z_5D241DBD_A98C_49C8_AC7E_2CA4EDF6359A_.wvu.PrintTitles" localSheetId="0" hidden="1">'Normativy 2019'!$A:$A,'Normativy 2019'!$3:$3</definedName>
    <definedName name="Z_5F8A58B2_A524_4A73_9A95_2F9845413B33_.wvu.FilterData" localSheetId="0" hidden="1">'Normativy 2019'!$A$3:$N$162</definedName>
    <definedName name="Z_7A267E7D_5541_425C_9EA4_667F7FAC38C8_.wvu.Cols" localSheetId="0" hidden="1">'Normativy 2019'!$F:$J</definedName>
    <definedName name="Z_7A267E7D_5541_425C_9EA4_667F7FAC38C8_.wvu.FilterData" localSheetId="0" hidden="1">'Normativy 2019'!$A$3:$N$269</definedName>
    <definedName name="Z_7A267E7D_5541_425C_9EA4_667F7FAC38C8_.wvu.PrintTitles" localSheetId="0" hidden="1">'Normativy 2019'!$A:$A,'Normativy 2019'!$3:$3</definedName>
    <definedName name="Z_83930C79_823D_4BFA_AC77_42E7396856F5_.wvu.Cols" localSheetId="0" hidden="1">'Normativy 2019'!$F:$J</definedName>
    <definedName name="Z_83930C79_823D_4BFA_AC77_42E7396856F5_.wvu.FilterData" localSheetId="0" hidden="1">'Normativy 2019'!$A$3:$N$269</definedName>
    <definedName name="Z_83930C79_823D_4BFA_AC77_42E7396856F5_.wvu.PrintTitles" localSheetId="0" hidden="1">'Normativy 2019'!$A:$A,'Normativy 2019'!$3:$3</definedName>
    <definedName name="Z_912F4FA1_95A3_4482_AAA9_038E0DC21F7D_.wvu.FilterData" localSheetId="0" hidden="1">'Normativy 2019'!$A$3:$N$269</definedName>
    <definedName name="Z_912F4FA1_95A3_4482_AAA9_038E0DC21F7D_.wvu.PrintTitles" localSheetId="0" hidden="1">'Normativy 2019'!$A:$A,'Normativy 2019'!$3:$3</definedName>
    <definedName name="Z_97729222_926C_4315_89C2_2FABBD20BF17_.wvu.Cols" localSheetId="0" hidden="1">'Normativy 2019'!#REF!,'Normativy 2019'!#REF!,'Normativy 2019'!$F:$J,'Normativy 2019'!#REF!,'Normativy 2019'!#REF!</definedName>
    <definedName name="Z_97729222_926C_4315_89C2_2FABBD20BF17_.wvu.FilterData" localSheetId="0" hidden="1">'Normativy 2019'!$A$3:$N$269</definedName>
    <definedName name="Z_97729222_926C_4315_89C2_2FABBD20BF17_.wvu.PrintTitles" localSheetId="0" hidden="1">'Normativy 2019'!$A:$A,'Normativy 2019'!$3:$3</definedName>
    <definedName name="Z_9B49D353_A68B_40CB_B515_5DC152B99F41_.wvu.Cols" localSheetId="0" hidden="1">'Normativy 2019'!#REF!,'Normativy 2019'!#REF!</definedName>
    <definedName name="Z_9B49D353_A68B_40CB_B515_5DC152B99F41_.wvu.PrintTitles" localSheetId="0" hidden="1">'Normativy 2019'!$A:$A,'Normativy 2019'!$3:$3</definedName>
    <definedName name="Z_9B49D353_A68B_40CB_B515_5DC152B99F41_.wvu.Rows" localSheetId="0" hidden="1">'Normativy 2019'!#REF!,'Normativy 2019'!#REF!</definedName>
    <definedName name="Z_F08030CE_B017_4F68_B952_42E60474C44D_.wvu.Cols" localSheetId="0" hidden="1">'Normativy 2019'!$F:$J,'Normativy 2019'!#REF!</definedName>
    <definedName name="Z_F08030CE_B017_4F68_B952_42E60474C44D_.wvu.FilterData" localSheetId="0" hidden="1">'Normativy 2019'!$A$3:$N$269</definedName>
    <definedName name="Z_F08030CE_B017_4F68_B952_42E60474C44D_.wvu.PrintTitles" localSheetId="0" hidden="1">'Normativy 2019'!$2:$3</definedName>
    <definedName name="Z_F2AFE41E_FD98_4DB8_8A08_84FF1FEBC455_.wvu.Cols" localSheetId="0" hidden="1">'Normativy 2019'!#REF!,'Normativy 2019'!#REF!</definedName>
    <definedName name="Z_F2AFE41E_FD98_4DB8_8A08_84FF1FEBC455_.wvu.PrintTitles" localSheetId="0" hidden="1">'Normativy 2019'!$A:$A,'Normativy 2019'!$3:$3</definedName>
    <definedName name="Z_F2AFE41E_FD98_4DB8_8A08_84FF1FEBC455_.wvu.Rows" localSheetId="0" hidden="1">'Normativy 2019'!#REF!,'Normativy 2019'!#REF!</definedName>
    <definedName name="Z_F9022AAB_6417_4047_A295_A6122F1907FA_.wvu.Cols" localSheetId="0" hidden="1">'Normativy 2019'!#REF!,'Normativy 2019'!#REF!,'Normativy 2019'!$F:$J,'Normativy 2019'!#REF!,'Normativy 2019'!#REF!</definedName>
    <definedName name="Z_F9022AAB_6417_4047_A295_A6122F1907FA_.wvu.FilterData" localSheetId="0" hidden="1">'Normativy 2019'!$A$3:$N$269</definedName>
    <definedName name="Z_F9022AAB_6417_4047_A295_A6122F1907FA_.wvu.PrintTitles" localSheetId="0" hidden="1">'Normativy 2019'!$A:$A,'Normativy 2019'!$3:$3</definedName>
  </definedNames>
  <calcPr calcId="152511"/>
  <customWorkbookViews>
    <customWorkbookView name="Jan Vaníček - vlastní zobrazení" guid="{4491993C-3C9E-4226-B31A-911CEA7B6DA6}" mergeInterval="0" personalView="1" maximized="1" xWindow="1" yWindow="1" windowWidth="1276" windowHeight="908" tabRatio="601" activeSheetId="1"/>
    <customWorkbookView name="Alena Kopřivová - vlastní zobrazení" guid="{F9022AAB-6417-4047-A295-A6122F1907FA}" mergeInterval="0" personalView="1" maximized="1" xWindow="1" yWindow="1" windowWidth="1916" windowHeight="850" tabRatio="601" activeSheetId="1"/>
    <customWorkbookView name="387 - vlastní zobrazení" guid="{395CDB2D-1278-4711-A980-BF78E1E3D0E3}" mergeInterval="0" personalView="1" maximized="1" xWindow="1" yWindow="1" windowWidth="1280" windowHeight="773" tabRatio="601" activeSheetId="1"/>
    <customWorkbookView name="413 - vlastní zobrazení" guid="{5D241DBD-A98C-49C8-AC7E-2CA4EDF6359A}" mergeInterval="0" personalView="1" maximized="1" xWindow="1" yWindow="1" windowWidth="1024" windowHeight="638" tabRatio="601" activeSheetId="1"/>
    <customWorkbookView name="340 - vlastní pohled" guid="{83930C79-823D-4BFA-AC77-42E7396856F5}" mergeInterval="0" personalView="1" maximized="1" windowWidth="1276" windowHeight="852" tabRatio="601" activeSheetId="1"/>
    <customWorkbookView name="Ludmila Šperková - vlastní pohled" guid="{9B49D353-A68B-40CB-B515-5DC152B99F41}" mergeInterval="0" personalView="1" maximized="1" windowWidth="1020" windowHeight="579" tabRatio="601" activeSheetId="1"/>
    <customWorkbookView name="SM841 - vlastní pohled" guid="{15E8B29B-C512-44DB-B4F0-DEC7540432F5}" mergeInterval="0" personalView="1" maximized="1" windowWidth="1020" windowHeight="605" tabRatio="601" activeSheetId="1"/>
    <customWorkbookView name="Třísková Dana - vlastní pohled" guid="{08647E53-1328-4593-BE6D-7D1D4FBC93CE}" mergeInterval="0" personalView="1" maximized="1" windowWidth="1020" windowHeight="605" tabRatio="601" activeSheetId="1"/>
    <customWorkbookView name="sm395 - vlastní pohled" guid="{424BF41A-7A86-4FC3-9E3E-B404C47947FB}" mergeInterval="0" personalView="1" maximized="1" windowWidth="983" windowHeight="605" tabRatio="601" activeSheetId="1" showComments="commIndAndComment"/>
    <customWorkbookView name="V.Jarkovský - vlastní pohled" guid="{F2AFE41E-FD98-4DB8-8A08-84FF1FEBC455}" mergeInterval="0" personalView="1" maximized="1" windowWidth="1276" windowHeight="852" tabRatio="601" activeSheetId="3"/>
    <customWorkbookView name="395 - vlastní pohled" guid="{7A267E7D-5541-425C-9EA4-667F7FAC38C8}" mergeInterval="0" personalView="1" maximized="1" windowWidth="1276" windowHeight="852" tabRatio="601" activeSheetId="1"/>
    <customWorkbookView name="395 - vlastní zobrazení" guid="{07A5FCB0-413C-407E-ABC2-7E91E1999FBD}" mergeInterval="0" personalView="1" maximized="1" xWindow="1" yWindow="1" windowWidth="1280" windowHeight="803" tabRatio="601" activeSheetId="1"/>
    <customWorkbookView name="513 - vlastní zobrazení" guid="{F08030CE-B017-4F68-B952-42E60474C44D}" mergeInterval="0" personalView="1" maximized="1" xWindow="1" yWindow="1" windowWidth="1280" windowHeight="803" tabRatio="601" activeSheetId="1"/>
    <customWorkbookView name="V. Jarkovský - vlastní zobrazení" guid="{052A1E75-43F9-4332-AFEF-26CF9E421146}" mergeInterval="0" personalView="1" maximized="1" xWindow="1" yWindow="1" windowWidth="1280" windowHeight="803" tabRatio="601" activeSheetId="1"/>
    <customWorkbookView name="Pavla Klodová - vlastní zobrazení" guid="{97729222-926C-4315-89C2-2FABBD20BF17}" mergeInterval="0" personalView="1" maximized="1" xWindow="1" yWindow="1" windowWidth="1276" windowHeight="771" tabRatio="601" activeSheetId="1"/>
    <customWorkbookView name="340 - vlastní zobrazení" guid="{28E302C8-1730-46AF-A10B-D26EF84F84F5}" mergeInterval="0" personalView="1" xWindow="817" yWindow="31" windowWidth="776" windowHeight="631" tabRatio="601" activeSheetId="1"/>
    <customWorkbookView name="Václav Jarkovský - vlastní zobrazení" guid="{912F4FA1-95A3-4482-AAA9-038E0DC21F7D}" mergeInterval="0" personalView="1" maximized="1" xWindow="1" yWindow="1" windowWidth="1276" windowHeight="885" tabRatio="601" activeSheetId="1"/>
  </customWorkbookViews>
</workbook>
</file>

<file path=xl/calcChain.xml><?xml version="1.0" encoding="utf-8"?>
<calcChain xmlns="http://schemas.openxmlformats.org/spreadsheetml/2006/main">
  <c r="C222" i="1" l="1"/>
  <c r="C221" i="1"/>
  <c r="C220" i="1"/>
  <c r="C219" i="1"/>
  <c r="C247" i="1" l="1"/>
  <c r="C246" i="1"/>
  <c r="C245" i="1"/>
  <c r="C244" i="1"/>
  <c r="C243" i="1"/>
  <c r="C242" i="1"/>
  <c r="C241" i="1"/>
  <c r="C240" i="1"/>
  <c r="C239" i="1"/>
  <c r="C238" i="1"/>
  <c r="C237" i="1"/>
  <c r="C236" i="1"/>
  <c r="C235" i="1"/>
  <c r="F229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G123" i="1" l="1"/>
  <c r="G229" i="1"/>
  <c r="H229" i="1" s="1"/>
  <c r="L229" i="1" s="1"/>
  <c r="F206" i="1"/>
  <c r="G206" i="1"/>
  <c r="F144" i="1"/>
  <c r="G144" i="1"/>
  <c r="F123" i="1"/>
  <c r="H144" i="1" l="1"/>
  <c r="H123" i="1"/>
  <c r="L123" i="1" s="1"/>
  <c r="H206" i="1"/>
  <c r="I206" i="1" s="1"/>
  <c r="J229" i="1"/>
  <c r="I229" i="1"/>
  <c r="J144" i="1" l="1"/>
  <c r="L144" i="1"/>
  <c r="J206" i="1"/>
  <c r="L206" i="1"/>
  <c r="M206" i="1" s="1"/>
  <c r="I123" i="1"/>
  <c r="M229" i="1"/>
  <c r="J123" i="1"/>
  <c r="I144" i="1"/>
  <c r="M144" i="1" l="1"/>
  <c r="M123" i="1"/>
  <c r="F195" i="1" l="1"/>
  <c r="G114" i="1"/>
  <c r="F114" i="1"/>
  <c r="G195" i="1"/>
  <c r="H114" i="1" l="1"/>
  <c r="L114" i="1" s="1"/>
  <c r="H195" i="1"/>
  <c r="L195" i="1" s="1"/>
  <c r="I114" i="1" l="1"/>
  <c r="J114" i="1"/>
  <c r="J195" i="1"/>
  <c r="I195" i="1"/>
  <c r="M114" i="1" l="1"/>
  <c r="M195" i="1"/>
  <c r="G263" i="1"/>
  <c r="F263" i="1"/>
  <c r="H263" i="1" l="1"/>
  <c r="L263" i="1" s="1"/>
  <c r="J263" i="1" l="1"/>
  <c r="I263" i="1"/>
  <c r="M263" i="1" l="1"/>
  <c r="G201" i="1" l="1"/>
  <c r="G118" i="1"/>
  <c r="F201" i="1"/>
  <c r="F118" i="1"/>
  <c r="G265" i="1"/>
  <c r="G266" i="1"/>
  <c r="H118" i="1" l="1"/>
  <c r="L118" i="1" s="1"/>
  <c r="H201" i="1"/>
  <c r="L201" i="1" s="1"/>
  <c r="J118" i="1" l="1"/>
  <c r="I118" i="1"/>
  <c r="J201" i="1"/>
  <c r="I201" i="1"/>
  <c r="M118" i="1" l="1"/>
  <c r="G17" i="1"/>
  <c r="G16" i="1"/>
  <c r="G18" i="1"/>
  <c r="F266" i="1"/>
  <c r="M201" i="1"/>
  <c r="G320" i="1" l="1"/>
  <c r="G319" i="1"/>
  <c r="G25" i="1" l="1"/>
  <c r="G27" i="1"/>
  <c r="G29" i="1"/>
  <c r="G24" i="1"/>
  <c r="G26" i="1"/>
  <c r="G28" i="1"/>
  <c r="G30" i="1"/>
  <c r="F126" i="1" l="1"/>
  <c r="G209" i="1"/>
  <c r="F235" i="1"/>
  <c r="G236" i="1"/>
  <c r="F237" i="1"/>
  <c r="G238" i="1"/>
  <c r="F239" i="1"/>
  <c r="G240" i="1"/>
  <c r="F241" i="1"/>
  <c r="G242" i="1"/>
  <c r="F243" i="1"/>
  <c r="G244" i="1"/>
  <c r="F245" i="1"/>
  <c r="G246" i="1"/>
  <c r="F247" i="1"/>
  <c r="G126" i="1"/>
  <c r="F209" i="1"/>
  <c r="G235" i="1"/>
  <c r="F236" i="1"/>
  <c r="G237" i="1"/>
  <c r="F238" i="1"/>
  <c r="G239" i="1"/>
  <c r="F240" i="1"/>
  <c r="G241" i="1"/>
  <c r="F242" i="1"/>
  <c r="G243" i="1"/>
  <c r="F244" i="1"/>
  <c r="G245" i="1"/>
  <c r="F246" i="1"/>
  <c r="G247" i="1"/>
  <c r="H247" i="1" l="1"/>
  <c r="L247" i="1" s="1"/>
  <c r="H239" i="1"/>
  <c r="L239" i="1" s="1"/>
  <c r="H243" i="1"/>
  <c r="L243" i="1" s="1"/>
  <c r="H235" i="1"/>
  <c r="L235" i="1" s="1"/>
  <c r="J247" i="1"/>
  <c r="J239" i="1"/>
  <c r="H126" i="1"/>
  <c r="L126" i="1" s="1"/>
  <c r="H245" i="1"/>
  <c r="L245" i="1" s="1"/>
  <c r="H237" i="1"/>
  <c r="L237" i="1" s="1"/>
  <c r="H241" i="1"/>
  <c r="L241" i="1" s="1"/>
  <c r="H246" i="1"/>
  <c r="L246" i="1" s="1"/>
  <c r="H244" i="1"/>
  <c r="L244" i="1" s="1"/>
  <c r="H242" i="1"/>
  <c r="L242" i="1" s="1"/>
  <c r="H240" i="1"/>
  <c r="L240" i="1" s="1"/>
  <c r="H238" i="1"/>
  <c r="L238" i="1" s="1"/>
  <c r="H236" i="1"/>
  <c r="L236" i="1" s="1"/>
  <c r="H209" i="1"/>
  <c r="L209" i="1" s="1"/>
  <c r="I239" i="1" l="1"/>
  <c r="I243" i="1"/>
  <c r="I235" i="1"/>
  <c r="J235" i="1"/>
  <c r="J243" i="1"/>
  <c r="I247" i="1"/>
  <c r="M247" i="1" s="1"/>
  <c r="J209" i="1"/>
  <c r="J238" i="1"/>
  <c r="J242" i="1"/>
  <c r="J246" i="1"/>
  <c r="J237" i="1"/>
  <c r="J126" i="1"/>
  <c r="J236" i="1"/>
  <c r="J240" i="1"/>
  <c r="J244" i="1"/>
  <c r="J241" i="1"/>
  <c r="J245" i="1"/>
  <c r="I126" i="1"/>
  <c r="I241" i="1"/>
  <c r="I246" i="1"/>
  <c r="I245" i="1"/>
  <c r="I236" i="1"/>
  <c r="I244" i="1"/>
  <c r="I237" i="1"/>
  <c r="I240" i="1"/>
  <c r="I242" i="1"/>
  <c r="I238" i="1"/>
  <c r="M239" i="1"/>
  <c r="I209" i="1"/>
  <c r="M243" i="1" l="1"/>
  <c r="M235" i="1"/>
  <c r="M246" i="1"/>
  <c r="M245" i="1"/>
  <c r="M126" i="1"/>
  <c r="M238" i="1"/>
  <c r="M241" i="1"/>
  <c r="M244" i="1"/>
  <c r="M236" i="1"/>
  <c r="M242" i="1"/>
  <c r="M240" i="1"/>
  <c r="M237" i="1"/>
  <c r="M209" i="1"/>
  <c r="F28" i="1" l="1"/>
  <c r="H28" i="1" s="1"/>
  <c r="L28" i="1" s="1"/>
  <c r="G39" i="1"/>
  <c r="G41" i="1"/>
  <c r="G38" i="1"/>
  <c r="G40" i="1"/>
  <c r="G42" i="1"/>
  <c r="J28" i="1" l="1"/>
  <c r="F138" i="1"/>
  <c r="F157" i="1"/>
  <c r="F223" i="1"/>
  <c r="G138" i="1"/>
  <c r="G157" i="1"/>
  <c r="G223" i="1"/>
  <c r="I28" i="1"/>
  <c r="F265" i="1"/>
  <c r="G262" i="1" l="1"/>
  <c r="G261" i="1"/>
  <c r="G259" i="1"/>
  <c r="F104" i="1"/>
  <c r="F47" i="1"/>
  <c r="G258" i="1"/>
  <c r="G257" i="1"/>
  <c r="G255" i="1"/>
  <c r="F267" i="1"/>
  <c r="F262" i="1"/>
  <c r="F261" i="1"/>
  <c r="F260" i="1"/>
  <c r="F259" i="1"/>
  <c r="F258" i="1"/>
  <c r="F257" i="1"/>
  <c r="F256" i="1"/>
  <c r="F255" i="1"/>
  <c r="G232" i="1"/>
  <c r="G231" i="1"/>
  <c r="G228" i="1"/>
  <c r="G227" i="1"/>
  <c r="G225" i="1"/>
  <c r="G222" i="1"/>
  <c r="G221" i="1"/>
  <c r="G220" i="1"/>
  <c r="G219" i="1"/>
  <c r="G217" i="1"/>
  <c r="G216" i="1"/>
  <c r="G215" i="1"/>
  <c r="G214" i="1"/>
  <c r="G213" i="1"/>
  <c r="G211" i="1"/>
  <c r="G208" i="1"/>
  <c r="G205" i="1"/>
  <c r="G204" i="1"/>
  <c r="G202" i="1"/>
  <c r="G199" i="1"/>
  <c r="G198" i="1"/>
  <c r="G197" i="1"/>
  <c r="G194" i="1"/>
  <c r="G193" i="1"/>
  <c r="G192" i="1"/>
  <c r="G191" i="1"/>
  <c r="G189" i="1"/>
  <c r="G188" i="1"/>
  <c r="G187" i="1"/>
  <c r="G186" i="1"/>
  <c r="G185" i="1"/>
  <c r="G184" i="1"/>
  <c r="G183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5" i="1"/>
  <c r="G164" i="1"/>
  <c r="G161" i="1"/>
  <c r="G160" i="1"/>
  <c r="G159" i="1"/>
  <c r="G158" i="1"/>
  <c r="G156" i="1"/>
  <c r="G155" i="1"/>
  <c r="G154" i="1"/>
  <c r="G153" i="1"/>
  <c r="G152" i="1"/>
  <c r="G151" i="1"/>
  <c r="G150" i="1"/>
  <c r="G147" i="1"/>
  <c r="G146" i="1"/>
  <c r="G143" i="1"/>
  <c r="G142" i="1"/>
  <c r="G140" i="1"/>
  <c r="G137" i="1"/>
  <c r="G136" i="1"/>
  <c r="G135" i="1"/>
  <c r="G133" i="1"/>
  <c r="G132" i="1"/>
  <c r="G131" i="1"/>
  <c r="G130" i="1"/>
  <c r="G128" i="1"/>
  <c r="G125" i="1"/>
  <c r="G122" i="1"/>
  <c r="G121" i="1"/>
  <c r="G119" i="1"/>
  <c r="G116" i="1"/>
  <c r="G113" i="1"/>
  <c r="G112" i="1"/>
  <c r="G111" i="1"/>
  <c r="G109" i="1"/>
  <c r="G108" i="1"/>
  <c r="G107" i="1"/>
  <c r="G106" i="1"/>
  <c r="G105" i="1"/>
  <c r="G104" i="1"/>
  <c r="G103" i="1"/>
  <c r="G99" i="1"/>
  <c r="G98" i="1"/>
  <c r="G97" i="1"/>
  <c r="G96" i="1"/>
  <c r="G95" i="1"/>
  <c r="G94" i="1"/>
  <c r="G93" i="1"/>
  <c r="G92" i="1"/>
  <c r="G91" i="1"/>
  <c r="G90" i="1"/>
  <c r="G89" i="1"/>
  <c r="G88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3" i="1"/>
  <c r="F42" i="1"/>
  <c r="F40" i="1"/>
  <c r="F38" i="1"/>
  <c r="H38" i="1" s="1"/>
  <c r="L38" i="1" s="1"/>
  <c r="F27" i="1"/>
  <c r="H27" i="1" s="1"/>
  <c r="L27" i="1" s="1"/>
  <c r="F25" i="1"/>
  <c r="F20" i="1"/>
  <c r="F24" i="1"/>
  <c r="F26" i="1"/>
  <c r="H26" i="1" s="1"/>
  <c r="L26" i="1" s="1"/>
  <c r="G129" i="1"/>
  <c r="G162" i="1"/>
  <c r="G212" i="1"/>
  <c r="F320" i="1"/>
  <c r="F319" i="1"/>
  <c r="G267" i="1"/>
  <c r="G260" i="1"/>
  <c r="G256" i="1"/>
  <c r="G251" i="1"/>
  <c r="F232" i="1"/>
  <c r="F231" i="1"/>
  <c r="F228" i="1"/>
  <c r="F227" i="1"/>
  <c r="F225" i="1"/>
  <c r="F222" i="1"/>
  <c r="F221" i="1"/>
  <c r="F220" i="1"/>
  <c r="F219" i="1"/>
  <c r="F217" i="1"/>
  <c r="F216" i="1"/>
  <c r="F215" i="1"/>
  <c r="F214" i="1"/>
  <c r="F213" i="1"/>
  <c r="F211" i="1"/>
  <c r="F208" i="1"/>
  <c r="F205" i="1"/>
  <c r="F204" i="1"/>
  <c r="F202" i="1"/>
  <c r="F199" i="1"/>
  <c r="F198" i="1"/>
  <c r="F197" i="1"/>
  <c r="F194" i="1"/>
  <c r="F193" i="1"/>
  <c r="F192" i="1"/>
  <c r="F191" i="1"/>
  <c r="F189" i="1"/>
  <c r="F188" i="1"/>
  <c r="F187" i="1"/>
  <c r="F186" i="1"/>
  <c r="F185" i="1"/>
  <c r="F184" i="1"/>
  <c r="F183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5" i="1"/>
  <c r="F164" i="1"/>
  <c r="F161" i="1"/>
  <c r="F160" i="1"/>
  <c r="F159" i="1"/>
  <c r="F158" i="1"/>
  <c r="F156" i="1"/>
  <c r="F155" i="1"/>
  <c r="F154" i="1"/>
  <c r="F153" i="1"/>
  <c r="F152" i="1"/>
  <c r="F151" i="1"/>
  <c r="F150" i="1"/>
  <c r="F147" i="1"/>
  <c r="F146" i="1"/>
  <c r="F143" i="1"/>
  <c r="F142" i="1"/>
  <c r="F140" i="1"/>
  <c r="F137" i="1"/>
  <c r="F136" i="1"/>
  <c r="F135" i="1"/>
  <c r="F133" i="1"/>
  <c r="F132" i="1"/>
  <c r="F131" i="1"/>
  <c r="F130" i="1"/>
  <c r="F128" i="1"/>
  <c r="F125" i="1"/>
  <c r="H125" i="1" s="1"/>
  <c r="L125" i="1" s="1"/>
  <c r="F122" i="1"/>
  <c r="F121" i="1"/>
  <c r="F119" i="1"/>
  <c r="F116" i="1"/>
  <c r="F113" i="1"/>
  <c r="F112" i="1"/>
  <c r="F111" i="1"/>
  <c r="F109" i="1"/>
  <c r="F108" i="1"/>
  <c r="F107" i="1"/>
  <c r="F106" i="1"/>
  <c r="F105" i="1"/>
  <c r="F103" i="1"/>
  <c r="F99" i="1"/>
  <c r="F98" i="1"/>
  <c r="F97" i="1"/>
  <c r="F96" i="1"/>
  <c r="F95" i="1"/>
  <c r="F94" i="1"/>
  <c r="F93" i="1"/>
  <c r="F92" i="1"/>
  <c r="F91" i="1"/>
  <c r="F90" i="1"/>
  <c r="F89" i="1"/>
  <c r="F88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6" i="1"/>
  <c r="F43" i="1"/>
  <c r="F41" i="1"/>
  <c r="H41" i="1" s="1"/>
  <c r="L41" i="1" s="1"/>
  <c r="F39" i="1"/>
  <c r="F23" i="1"/>
  <c r="F21" i="1"/>
  <c r="F19" i="1"/>
  <c r="F18" i="1"/>
  <c r="H18" i="1" s="1"/>
  <c r="L18" i="1" s="1"/>
  <c r="F17" i="1"/>
  <c r="F16" i="1"/>
  <c r="H16" i="1" s="1"/>
  <c r="L16" i="1" s="1"/>
  <c r="F129" i="1"/>
  <c r="F162" i="1"/>
  <c r="F212" i="1"/>
  <c r="M28" i="1"/>
  <c r="H265" i="1"/>
  <c r="L265" i="1" s="1"/>
  <c r="H157" i="1"/>
  <c r="L157" i="1" s="1"/>
  <c r="H138" i="1"/>
  <c r="L138" i="1" s="1"/>
  <c r="H223" i="1"/>
  <c r="L223" i="1" s="1"/>
  <c r="H266" i="1"/>
  <c r="L266" i="1" s="1"/>
  <c r="H175" i="1" l="1"/>
  <c r="L175" i="1" s="1"/>
  <c r="H179" i="1"/>
  <c r="L179" i="1" s="1"/>
  <c r="H136" i="1"/>
  <c r="L136" i="1" s="1"/>
  <c r="H156" i="1"/>
  <c r="L156" i="1" s="1"/>
  <c r="H40" i="1"/>
  <c r="L40" i="1" s="1"/>
  <c r="H176" i="1"/>
  <c r="L176" i="1" s="1"/>
  <c r="J125" i="1"/>
  <c r="J179" i="1"/>
  <c r="J138" i="1"/>
  <c r="J157" i="1"/>
  <c r="J26" i="1"/>
  <c r="J27" i="1"/>
  <c r="J38" i="1"/>
  <c r="J266" i="1"/>
  <c r="J223" i="1"/>
  <c r="J265" i="1"/>
  <c r="J16" i="1"/>
  <c r="J18" i="1"/>
  <c r="J41" i="1"/>
  <c r="H96" i="1"/>
  <c r="L96" i="1" s="1"/>
  <c r="H77" i="1"/>
  <c r="L77" i="1" s="1"/>
  <c r="H78" i="1"/>
  <c r="L78" i="1" s="1"/>
  <c r="H20" i="1"/>
  <c r="L20" i="1" s="1"/>
  <c r="H116" i="1"/>
  <c r="L116" i="1" s="1"/>
  <c r="H146" i="1"/>
  <c r="L146" i="1" s="1"/>
  <c r="H113" i="1"/>
  <c r="L113" i="1" s="1"/>
  <c r="H24" i="1"/>
  <c r="L24" i="1" s="1"/>
  <c r="H255" i="1"/>
  <c r="L255" i="1" s="1"/>
  <c r="H259" i="1"/>
  <c r="L259" i="1" s="1"/>
  <c r="H261" i="1"/>
  <c r="L261" i="1" s="1"/>
  <c r="H202" i="1"/>
  <c r="L202" i="1" s="1"/>
  <c r="H52" i="1"/>
  <c r="L52" i="1" s="1"/>
  <c r="H62" i="1"/>
  <c r="L62" i="1" s="1"/>
  <c r="H66" i="1"/>
  <c r="L66" i="1" s="1"/>
  <c r="H119" i="1"/>
  <c r="L119" i="1" s="1"/>
  <c r="H17" i="1"/>
  <c r="L17" i="1" s="1"/>
  <c r="H161" i="1"/>
  <c r="L161" i="1" s="1"/>
  <c r="H320" i="1"/>
  <c r="L320" i="1" s="1"/>
  <c r="H165" i="1"/>
  <c r="L165" i="1" s="1"/>
  <c r="H171" i="1"/>
  <c r="L171" i="1" s="1"/>
  <c r="H51" i="1"/>
  <c r="L51" i="1" s="1"/>
  <c r="H151" i="1"/>
  <c r="L151" i="1" s="1"/>
  <c r="H160" i="1"/>
  <c r="L160" i="1" s="1"/>
  <c r="H25" i="1"/>
  <c r="L25" i="1" s="1"/>
  <c r="H256" i="1"/>
  <c r="L256" i="1" s="1"/>
  <c r="H222" i="1"/>
  <c r="L222" i="1" s="1"/>
  <c r="H219" i="1"/>
  <c r="L219" i="1" s="1"/>
  <c r="H216" i="1"/>
  <c r="L216" i="1" s="1"/>
  <c r="H184" i="1"/>
  <c r="L184" i="1" s="1"/>
  <c r="H150" i="1"/>
  <c r="L150" i="1" s="1"/>
  <c r="H153" i="1"/>
  <c r="L153" i="1" s="1"/>
  <c r="H155" i="1"/>
  <c r="L155" i="1" s="1"/>
  <c r="H159" i="1"/>
  <c r="L159" i="1" s="1"/>
  <c r="H109" i="1"/>
  <c r="L109" i="1" s="1"/>
  <c r="H93" i="1"/>
  <c r="L93" i="1" s="1"/>
  <c r="H72" i="1"/>
  <c r="L72" i="1" s="1"/>
  <c r="H48" i="1"/>
  <c r="L48" i="1" s="1"/>
  <c r="H63" i="1"/>
  <c r="L63" i="1" s="1"/>
  <c r="H68" i="1"/>
  <c r="L68" i="1" s="1"/>
  <c r="H76" i="1"/>
  <c r="L76" i="1" s="1"/>
  <c r="H80" i="1"/>
  <c r="L80" i="1" s="1"/>
  <c r="H319" i="1"/>
  <c r="L319" i="1" s="1"/>
  <c r="H232" i="1"/>
  <c r="L232" i="1" s="1"/>
  <c r="H215" i="1"/>
  <c r="L215" i="1" s="1"/>
  <c r="H204" i="1"/>
  <c r="L204" i="1" s="1"/>
  <c r="H84" i="1"/>
  <c r="L84" i="1" s="1"/>
  <c r="H82" i="1"/>
  <c r="L82" i="1" s="1"/>
  <c r="H67" i="1"/>
  <c r="L67" i="1" s="1"/>
  <c r="H49" i="1"/>
  <c r="L49" i="1" s="1"/>
  <c r="H174" i="1"/>
  <c r="L174" i="1" s="1"/>
  <c r="H121" i="1"/>
  <c r="L121" i="1" s="1"/>
  <c r="H112" i="1"/>
  <c r="L112" i="1" s="1"/>
  <c r="H46" i="1"/>
  <c r="L46" i="1" s="1"/>
  <c r="H131" i="1"/>
  <c r="L131" i="1" s="1"/>
  <c r="H89" i="1"/>
  <c r="L89" i="1" s="1"/>
  <c r="H186" i="1"/>
  <c r="L186" i="1" s="1"/>
  <c r="H172" i="1"/>
  <c r="L172" i="1" s="1"/>
  <c r="H94" i="1"/>
  <c r="L94" i="1" s="1"/>
  <c r="H21" i="1"/>
  <c r="L21" i="1" s="1"/>
  <c r="H50" i="1"/>
  <c r="L50" i="1" s="1"/>
  <c r="H60" i="1"/>
  <c r="L60" i="1" s="1"/>
  <c r="H64" i="1"/>
  <c r="L64" i="1" s="1"/>
  <c r="H74" i="1"/>
  <c r="L74" i="1" s="1"/>
  <c r="H105" i="1"/>
  <c r="L105" i="1" s="1"/>
  <c r="H107" i="1"/>
  <c r="L107" i="1" s="1"/>
  <c r="H130" i="1"/>
  <c r="L130" i="1" s="1"/>
  <c r="H132" i="1"/>
  <c r="L132" i="1" s="1"/>
  <c r="H137" i="1"/>
  <c r="L137" i="1" s="1"/>
  <c r="H169" i="1"/>
  <c r="L169" i="1" s="1"/>
  <c r="H173" i="1"/>
  <c r="L173" i="1" s="1"/>
  <c r="H177" i="1"/>
  <c r="L177" i="1" s="1"/>
  <c r="H193" i="1"/>
  <c r="L193" i="1" s="1"/>
  <c r="H267" i="1"/>
  <c r="L267" i="1" s="1"/>
  <c r="H19" i="1"/>
  <c r="L19" i="1" s="1"/>
  <c r="H23" i="1"/>
  <c r="L23" i="1" s="1"/>
  <c r="H55" i="1"/>
  <c r="L55" i="1" s="1"/>
  <c r="H61" i="1"/>
  <c r="L61" i="1" s="1"/>
  <c r="H65" i="1"/>
  <c r="L65" i="1" s="1"/>
  <c r="H79" i="1"/>
  <c r="L79" i="1" s="1"/>
  <c r="H81" i="1"/>
  <c r="L81" i="1" s="1"/>
  <c r="H83" i="1"/>
  <c r="L83" i="1" s="1"/>
  <c r="H91" i="1"/>
  <c r="L91" i="1" s="1"/>
  <c r="H122" i="1"/>
  <c r="L122" i="1" s="1"/>
  <c r="H140" i="1"/>
  <c r="L140" i="1" s="1"/>
  <c r="H143" i="1"/>
  <c r="L143" i="1" s="1"/>
  <c r="H164" i="1"/>
  <c r="L164" i="1" s="1"/>
  <c r="H170" i="1"/>
  <c r="L170" i="1" s="1"/>
  <c r="H225" i="1"/>
  <c r="L225" i="1" s="1"/>
  <c r="H228" i="1"/>
  <c r="L228" i="1" s="1"/>
  <c r="H158" i="1"/>
  <c r="L158" i="1" s="1"/>
  <c r="F251" i="1"/>
  <c r="H162" i="1"/>
  <c r="L162" i="1" s="1"/>
  <c r="H212" i="1"/>
  <c r="L212" i="1" s="1"/>
  <c r="H147" i="1"/>
  <c r="L147" i="1" s="1"/>
  <c r="H85" i="1"/>
  <c r="L85" i="1" s="1"/>
  <c r="H98" i="1"/>
  <c r="L98" i="1" s="1"/>
  <c r="H54" i="1"/>
  <c r="L54" i="1" s="1"/>
  <c r="H227" i="1"/>
  <c r="L227" i="1" s="1"/>
  <c r="H220" i="1"/>
  <c r="L220" i="1" s="1"/>
  <c r="H192" i="1"/>
  <c r="L192" i="1" s="1"/>
  <c r="H47" i="1"/>
  <c r="L47" i="1" s="1"/>
  <c r="H260" i="1"/>
  <c r="L260" i="1" s="1"/>
  <c r="H217" i="1"/>
  <c r="L217" i="1" s="1"/>
  <c r="H188" i="1"/>
  <c r="L188" i="1" s="1"/>
  <c r="H178" i="1"/>
  <c r="L178" i="1" s="1"/>
  <c r="H97" i="1"/>
  <c r="L97" i="1" s="1"/>
  <c r="H88" i="1"/>
  <c r="L88" i="1" s="1"/>
  <c r="H56" i="1"/>
  <c r="L56" i="1" s="1"/>
  <c r="H43" i="1"/>
  <c r="L43" i="1" s="1"/>
  <c r="H152" i="1"/>
  <c r="L152" i="1" s="1"/>
  <c r="H191" i="1"/>
  <c r="L191" i="1" s="1"/>
  <c r="H135" i="1"/>
  <c r="L135" i="1" s="1"/>
  <c r="H111" i="1"/>
  <c r="L111" i="1" s="1"/>
  <c r="H108" i="1"/>
  <c r="L108" i="1" s="1"/>
  <c r="H106" i="1"/>
  <c r="L106" i="1" s="1"/>
  <c r="H104" i="1"/>
  <c r="L104" i="1" s="1"/>
  <c r="H154" i="1"/>
  <c r="L154" i="1" s="1"/>
  <c r="H103" i="1"/>
  <c r="L103" i="1" s="1"/>
  <c r="H95" i="1"/>
  <c r="L95" i="1" s="1"/>
  <c r="H58" i="1"/>
  <c r="L58" i="1" s="1"/>
  <c r="H142" i="1"/>
  <c r="L142" i="1" s="1"/>
  <c r="H69" i="1"/>
  <c r="L69" i="1" s="1"/>
  <c r="H221" i="1"/>
  <c r="L221" i="1" s="1"/>
  <c r="H194" i="1"/>
  <c r="L194" i="1" s="1"/>
  <c r="H168" i="1"/>
  <c r="L168" i="1" s="1"/>
  <c r="H133" i="1"/>
  <c r="L133" i="1" s="1"/>
  <c r="H128" i="1"/>
  <c r="L128" i="1" s="1"/>
  <c r="H53" i="1"/>
  <c r="L53" i="1" s="1"/>
  <c r="H42" i="1"/>
  <c r="L42" i="1" s="1"/>
  <c r="H99" i="1"/>
  <c r="L99" i="1" s="1"/>
  <c r="H197" i="1"/>
  <c r="L197" i="1" s="1"/>
  <c r="H70" i="1"/>
  <c r="L70" i="1" s="1"/>
  <c r="H214" i="1"/>
  <c r="L214" i="1" s="1"/>
  <c r="H205" i="1"/>
  <c r="L205" i="1" s="1"/>
  <c r="H92" i="1"/>
  <c r="L92" i="1" s="1"/>
  <c r="H90" i="1"/>
  <c r="L90" i="1" s="1"/>
  <c r="H59" i="1"/>
  <c r="L59" i="1" s="1"/>
  <c r="H257" i="1"/>
  <c r="L257" i="1" s="1"/>
  <c r="H231" i="1"/>
  <c r="L231" i="1" s="1"/>
  <c r="H73" i="1"/>
  <c r="L73" i="1" s="1"/>
  <c r="H71" i="1"/>
  <c r="L71" i="1" s="1"/>
  <c r="H57" i="1"/>
  <c r="L57" i="1" s="1"/>
  <c r="H189" i="1"/>
  <c r="L189" i="1" s="1"/>
  <c r="H75" i="1"/>
  <c r="L75" i="1" s="1"/>
  <c r="H262" i="1"/>
  <c r="L262" i="1" s="1"/>
  <c r="H183" i="1"/>
  <c r="L183" i="1" s="1"/>
  <c r="H198" i="1"/>
  <c r="L198" i="1" s="1"/>
  <c r="I157" i="1"/>
  <c r="H187" i="1"/>
  <c r="L187" i="1" s="1"/>
  <c r="H213" i="1"/>
  <c r="L213" i="1" s="1"/>
  <c r="H208" i="1"/>
  <c r="L208" i="1" s="1"/>
  <c r="H185" i="1"/>
  <c r="L185" i="1" s="1"/>
  <c r="H211" i="1"/>
  <c r="L211" i="1" s="1"/>
  <c r="H258" i="1"/>
  <c r="L258" i="1" s="1"/>
  <c r="H199" i="1"/>
  <c r="L199" i="1" s="1"/>
  <c r="I38" i="1"/>
  <c r="I16" i="1"/>
  <c r="I175" i="1"/>
  <c r="I138" i="1"/>
  <c r="H39" i="1"/>
  <c r="L39" i="1" s="1"/>
  <c r="H129" i="1"/>
  <c r="L129" i="1" s="1"/>
  <c r="I265" i="1"/>
  <c r="I41" i="1"/>
  <c r="I26" i="1"/>
  <c r="I223" i="1"/>
  <c r="I27" i="1"/>
  <c r="I40" i="1"/>
  <c r="I176" i="1"/>
  <c r="I266" i="1"/>
  <c r="I125" i="1"/>
  <c r="I179" i="1"/>
  <c r="I18" i="1"/>
  <c r="I156" i="1" l="1"/>
  <c r="J156" i="1"/>
  <c r="J136" i="1"/>
  <c r="I20" i="1"/>
  <c r="J175" i="1"/>
  <c r="M175" i="1" s="1"/>
  <c r="I80" i="1"/>
  <c r="I220" i="1"/>
  <c r="J176" i="1"/>
  <c r="M176" i="1" s="1"/>
  <c r="I136" i="1"/>
  <c r="I219" i="1"/>
  <c r="J40" i="1"/>
  <c r="M40" i="1" s="1"/>
  <c r="I228" i="1"/>
  <c r="I320" i="1"/>
  <c r="I70" i="1"/>
  <c r="I217" i="1"/>
  <c r="I227" i="1"/>
  <c r="I169" i="1"/>
  <c r="I94" i="1"/>
  <c r="I72" i="1"/>
  <c r="I222" i="1"/>
  <c r="I25" i="1"/>
  <c r="I17" i="1"/>
  <c r="I96" i="1"/>
  <c r="I42" i="1"/>
  <c r="I221" i="1"/>
  <c r="I47" i="1"/>
  <c r="I158" i="1"/>
  <c r="I137" i="1"/>
  <c r="I46" i="1"/>
  <c r="I121" i="1"/>
  <c r="I319" i="1"/>
  <c r="I48" i="1"/>
  <c r="I165" i="1"/>
  <c r="I161" i="1"/>
  <c r="I52" i="1"/>
  <c r="I77" i="1"/>
  <c r="J199" i="1"/>
  <c r="J258" i="1"/>
  <c r="J185" i="1"/>
  <c r="J213" i="1"/>
  <c r="J183" i="1"/>
  <c r="J75" i="1"/>
  <c r="J57" i="1"/>
  <c r="J73" i="1"/>
  <c r="J257" i="1"/>
  <c r="J59" i="1"/>
  <c r="J92" i="1"/>
  <c r="J70" i="1"/>
  <c r="J99" i="1"/>
  <c r="J53" i="1"/>
  <c r="J133" i="1"/>
  <c r="J194" i="1"/>
  <c r="J69" i="1"/>
  <c r="J58" i="1"/>
  <c r="J154" i="1"/>
  <c r="J106" i="1"/>
  <c r="J111" i="1"/>
  <c r="J191" i="1"/>
  <c r="J43" i="1"/>
  <c r="J88" i="1"/>
  <c r="J178" i="1"/>
  <c r="J217" i="1"/>
  <c r="J260" i="1"/>
  <c r="J192" i="1"/>
  <c r="J227" i="1"/>
  <c r="J54" i="1"/>
  <c r="J85" i="1"/>
  <c r="J162" i="1"/>
  <c r="J225" i="1"/>
  <c r="J164" i="1"/>
  <c r="J140" i="1"/>
  <c r="J91" i="1"/>
  <c r="J81" i="1"/>
  <c r="J65" i="1"/>
  <c r="J55" i="1"/>
  <c r="J23" i="1"/>
  <c r="J267" i="1"/>
  <c r="J177" i="1"/>
  <c r="J169" i="1"/>
  <c r="J132" i="1"/>
  <c r="J107" i="1"/>
  <c r="J74" i="1"/>
  <c r="J60" i="1"/>
  <c r="J94" i="1"/>
  <c r="J186" i="1"/>
  <c r="J131" i="1"/>
  <c r="J112" i="1"/>
  <c r="J174" i="1"/>
  <c r="J67" i="1"/>
  <c r="J84" i="1"/>
  <c r="J215" i="1"/>
  <c r="J76" i="1"/>
  <c r="J63" i="1"/>
  <c r="J72" i="1"/>
  <c r="J109" i="1"/>
  <c r="J155" i="1"/>
  <c r="J150" i="1"/>
  <c r="J216" i="1"/>
  <c r="J222" i="1"/>
  <c r="J25" i="1"/>
  <c r="J151" i="1"/>
  <c r="J171" i="1"/>
  <c r="J320" i="1"/>
  <c r="J17" i="1"/>
  <c r="J119" i="1"/>
  <c r="J62" i="1"/>
  <c r="J202" i="1"/>
  <c r="J259" i="1"/>
  <c r="J24" i="1"/>
  <c r="J146" i="1"/>
  <c r="J78" i="1"/>
  <c r="J96" i="1"/>
  <c r="I81" i="1"/>
  <c r="I267" i="1"/>
  <c r="I112" i="1"/>
  <c r="J129" i="1"/>
  <c r="I76" i="1"/>
  <c r="J39" i="1"/>
  <c r="I67" i="1"/>
  <c r="I65" i="1"/>
  <c r="J211" i="1"/>
  <c r="I78" i="1"/>
  <c r="J208" i="1"/>
  <c r="J187" i="1"/>
  <c r="J198" i="1"/>
  <c r="J262" i="1"/>
  <c r="J189" i="1"/>
  <c r="J71" i="1"/>
  <c r="J231" i="1"/>
  <c r="J90" i="1"/>
  <c r="J205" i="1"/>
  <c r="J214" i="1"/>
  <c r="J197" i="1"/>
  <c r="J42" i="1"/>
  <c r="J128" i="1"/>
  <c r="J168" i="1"/>
  <c r="J221" i="1"/>
  <c r="J142" i="1"/>
  <c r="J95" i="1"/>
  <c r="J103" i="1"/>
  <c r="J104" i="1"/>
  <c r="J108" i="1"/>
  <c r="J135" i="1"/>
  <c r="J152" i="1"/>
  <c r="J56" i="1"/>
  <c r="J97" i="1"/>
  <c r="J188" i="1"/>
  <c r="J47" i="1"/>
  <c r="J220" i="1"/>
  <c r="J98" i="1"/>
  <c r="J147" i="1"/>
  <c r="J212" i="1"/>
  <c r="J158" i="1"/>
  <c r="J228" i="1"/>
  <c r="J170" i="1"/>
  <c r="J143" i="1"/>
  <c r="J122" i="1"/>
  <c r="J83" i="1"/>
  <c r="J79" i="1"/>
  <c r="J61" i="1"/>
  <c r="J19" i="1"/>
  <c r="J193" i="1"/>
  <c r="J173" i="1"/>
  <c r="J137" i="1"/>
  <c r="J130" i="1"/>
  <c r="J105" i="1"/>
  <c r="J64" i="1"/>
  <c r="J50" i="1"/>
  <c r="J21" i="1"/>
  <c r="J172" i="1"/>
  <c r="J89" i="1"/>
  <c r="J46" i="1"/>
  <c r="J121" i="1"/>
  <c r="J49" i="1"/>
  <c r="J82" i="1"/>
  <c r="J204" i="1"/>
  <c r="J232" i="1"/>
  <c r="J319" i="1"/>
  <c r="J80" i="1"/>
  <c r="J68" i="1"/>
  <c r="J48" i="1"/>
  <c r="J93" i="1"/>
  <c r="J159" i="1"/>
  <c r="J153" i="1"/>
  <c r="J184" i="1"/>
  <c r="J219" i="1"/>
  <c r="J256" i="1"/>
  <c r="J160" i="1"/>
  <c r="J51" i="1"/>
  <c r="J165" i="1"/>
  <c r="J161" i="1"/>
  <c r="J66" i="1"/>
  <c r="J52" i="1"/>
  <c r="J261" i="1"/>
  <c r="J255" i="1"/>
  <c r="J113" i="1"/>
  <c r="J116" i="1"/>
  <c r="J20" i="1"/>
  <c r="J77" i="1"/>
  <c r="I261" i="1"/>
  <c r="I212" i="1"/>
  <c r="I204" i="1"/>
  <c r="I178" i="1"/>
  <c r="I170" i="1"/>
  <c r="I171" i="1"/>
  <c r="I152" i="1"/>
  <c r="I143" i="1"/>
  <c r="I116" i="1"/>
  <c r="I91" i="1"/>
  <c r="I98" i="1"/>
  <c r="I66" i="1"/>
  <c r="I51" i="1"/>
  <c r="I83" i="1"/>
  <c r="I255" i="1"/>
  <c r="I155" i="1"/>
  <c r="I113" i="1"/>
  <c r="I62" i="1"/>
  <c r="I162" i="1"/>
  <c r="I202" i="1"/>
  <c r="I150" i="1"/>
  <c r="I197" i="1"/>
  <c r="I85" i="1"/>
  <c r="I135" i="1"/>
  <c r="I177" i="1"/>
  <c r="I174" i="1"/>
  <c r="I216" i="1"/>
  <c r="I74" i="1"/>
  <c r="I259" i="1"/>
  <c r="I55" i="1"/>
  <c r="I119" i="1"/>
  <c r="I132" i="1"/>
  <c r="I151" i="1"/>
  <c r="I164" i="1"/>
  <c r="I146" i="1"/>
  <c r="I24" i="1"/>
  <c r="I84" i="1"/>
  <c r="I63" i="1"/>
  <c r="I60" i="1"/>
  <c r="I56" i="1"/>
  <c r="I131" i="1"/>
  <c r="I231" i="1"/>
  <c r="I225" i="1"/>
  <c r="I215" i="1"/>
  <c r="I184" i="1"/>
  <c r="I186" i="1"/>
  <c r="I188" i="1"/>
  <c r="I160" i="1"/>
  <c r="I154" i="1"/>
  <c r="I142" i="1"/>
  <c r="I140" i="1"/>
  <c r="I128" i="1"/>
  <c r="I93" i="1"/>
  <c r="I205" i="1"/>
  <c r="I256" i="1"/>
  <c r="I214" i="1"/>
  <c r="I198" i="1"/>
  <c r="I153" i="1"/>
  <c r="I159" i="1"/>
  <c r="I130" i="1"/>
  <c r="I109" i="1"/>
  <c r="I103" i="1"/>
  <c r="I104" i="1"/>
  <c r="I107" i="1"/>
  <c r="I97" i="1"/>
  <c r="I95" i="1"/>
  <c r="I69" i="1"/>
  <c r="I82" i="1"/>
  <c r="I49" i="1"/>
  <c r="I68" i="1"/>
  <c r="I53" i="1"/>
  <c r="I147" i="1"/>
  <c r="I71" i="1"/>
  <c r="I185" i="1"/>
  <c r="I88" i="1"/>
  <c r="I64" i="1"/>
  <c r="I111" i="1"/>
  <c r="I106" i="1"/>
  <c r="I79" i="1"/>
  <c r="I99" i="1"/>
  <c r="I122" i="1"/>
  <c r="I172" i="1"/>
  <c r="I50" i="1"/>
  <c r="I232" i="1"/>
  <c r="I89" i="1"/>
  <c r="I105" i="1"/>
  <c r="I54" i="1"/>
  <c r="I213" i="1"/>
  <c r="I43" i="1"/>
  <c r="I61" i="1"/>
  <c r="I192" i="1"/>
  <c r="I260" i="1"/>
  <c r="I193" i="1"/>
  <c r="I191" i="1"/>
  <c r="I173" i="1"/>
  <c r="I133" i="1"/>
  <c r="I194" i="1"/>
  <c r="H251" i="1"/>
  <c r="L251" i="1" s="1"/>
  <c r="I58" i="1"/>
  <c r="I23" i="1"/>
  <c r="I90" i="1"/>
  <c r="I19" i="1"/>
  <c r="I21" i="1"/>
  <c r="I108" i="1"/>
  <c r="I168" i="1"/>
  <c r="I75" i="1"/>
  <c r="I92" i="1"/>
  <c r="I57" i="1"/>
  <c r="I73" i="1"/>
  <c r="I59" i="1"/>
  <c r="I257" i="1"/>
  <c r="M16" i="1"/>
  <c r="I183" i="1"/>
  <c r="I208" i="1"/>
  <c r="I189" i="1"/>
  <c r="I262" i="1"/>
  <c r="M157" i="1"/>
  <c r="I129" i="1"/>
  <c r="I211" i="1"/>
  <c r="I187" i="1"/>
  <c r="M41" i="1"/>
  <c r="I199" i="1"/>
  <c r="I258" i="1"/>
  <c r="I39" i="1"/>
  <c r="M138" i="1"/>
  <c r="M26" i="1"/>
  <c r="M265" i="1"/>
  <c r="M156" i="1"/>
  <c r="M223" i="1"/>
  <c r="M27" i="1"/>
  <c r="M38" i="1"/>
  <c r="M266" i="1"/>
  <c r="M136" i="1"/>
  <c r="M125" i="1"/>
  <c r="M179" i="1"/>
  <c r="M18" i="1"/>
  <c r="M198" i="1" l="1"/>
  <c r="M193" i="1"/>
  <c r="M113" i="1"/>
  <c r="M170" i="1"/>
  <c r="M227" i="1"/>
  <c r="M215" i="1"/>
  <c r="M231" i="1"/>
  <c r="M49" i="1"/>
  <c r="M65" i="1"/>
  <c r="M69" i="1"/>
  <c r="M173" i="1"/>
  <c r="M146" i="1"/>
  <c r="M96" i="1"/>
  <c r="M169" i="1"/>
  <c r="M64" i="1"/>
  <c r="M185" i="1"/>
  <c r="M261" i="1"/>
  <c r="M52" i="1"/>
  <c r="M165" i="1"/>
  <c r="M319" i="1"/>
  <c r="M121" i="1"/>
  <c r="M164" i="1"/>
  <c r="M172" i="1"/>
  <c r="M147" i="1"/>
  <c r="M68" i="1"/>
  <c r="M259" i="1"/>
  <c r="M177" i="1"/>
  <c r="M116" i="1"/>
  <c r="M204" i="1"/>
  <c r="M77" i="1"/>
  <c r="M20" i="1"/>
  <c r="M161" i="1"/>
  <c r="M219" i="1"/>
  <c r="M80" i="1"/>
  <c r="M137" i="1"/>
  <c r="M228" i="1"/>
  <c r="M158" i="1"/>
  <c r="M220" i="1"/>
  <c r="M221" i="1"/>
  <c r="M76" i="1"/>
  <c r="M81" i="1"/>
  <c r="M78" i="1"/>
  <c r="M17" i="1"/>
  <c r="M320" i="1"/>
  <c r="M222" i="1"/>
  <c r="M94" i="1"/>
  <c r="M217" i="1"/>
  <c r="M212" i="1"/>
  <c r="M197" i="1"/>
  <c r="M202" i="1"/>
  <c r="M63" i="1"/>
  <c r="M112" i="1"/>
  <c r="M267" i="1"/>
  <c r="M91" i="1"/>
  <c r="M178" i="1"/>
  <c r="M111" i="1"/>
  <c r="M187" i="1"/>
  <c r="M107" i="1"/>
  <c r="M153" i="1"/>
  <c r="M214" i="1"/>
  <c r="M205" i="1"/>
  <c r="M93" i="1"/>
  <c r="M184" i="1"/>
  <c r="M74" i="1"/>
  <c r="M85" i="1"/>
  <c r="M62" i="1"/>
  <c r="M171" i="1"/>
  <c r="M51" i="1"/>
  <c r="M47" i="1"/>
  <c r="M216" i="1"/>
  <c r="M60" i="1"/>
  <c r="M70" i="1"/>
  <c r="M42" i="1"/>
  <c r="M191" i="1"/>
  <c r="M192" i="1"/>
  <c r="M154" i="1"/>
  <c r="M150" i="1"/>
  <c r="M143" i="1"/>
  <c r="M140" i="1"/>
  <c r="M130" i="1"/>
  <c r="M128" i="1"/>
  <c r="M119" i="1"/>
  <c r="M99" i="1"/>
  <c r="M25" i="1"/>
  <c r="M24" i="1"/>
  <c r="M83" i="1"/>
  <c r="M84" i="1"/>
  <c r="M59" i="1"/>
  <c r="M57" i="1"/>
  <c r="M66" i="1"/>
  <c r="M48" i="1"/>
  <c r="M56" i="1"/>
  <c r="M71" i="1"/>
  <c r="M72" i="1"/>
  <c r="M67" i="1"/>
  <c r="M55" i="1"/>
  <c r="M46" i="1"/>
  <c r="M73" i="1"/>
  <c r="M43" i="1"/>
  <c r="M54" i="1"/>
  <c r="M89" i="1"/>
  <c r="M122" i="1"/>
  <c r="M79" i="1"/>
  <c r="M88" i="1"/>
  <c r="M53" i="1"/>
  <c r="M82" i="1"/>
  <c r="M97" i="1"/>
  <c r="M159" i="1"/>
  <c r="M131" i="1"/>
  <c r="M162" i="1"/>
  <c r="M155" i="1"/>
  <c r="J251" i="1"/>
  <c r="M232" i="1"/>
  <c r="M188" i="1"/>
  <c r="M174" i="1"/>
  <c r="M160" i="1"/>
  <c r="M151" i="1"/>
  <c r="M152" i="1"/>
  <c r="M105" i="1"/>
  <c r="M103" i="1"/>
  <c r="M98" i="1"/>
  <c r="I251" i="1"/>
  <c r="M90" i="1"/>
  <c r="M194" i="1"/>
  <c r="M255" i="1"/>
  <c r="M256" i="1"/>
  <c r="M225" i="1"/>
  <c r="M132" i="1"/>
  <c r="M135" i="1"/>
  <c r="M106" i="1"/>
  <c r="M109" i="1"/>
  <c r="M95" i="1"/>
  <c r="M186" i="1"/>
  <c r="M142" i="1"/>
  <c r="M133" i="1"/>
  <c r="M108" i="1"/>
  <c r="M260" i="1"/>
  <c r="M168" i="1"/>
  <c r="M61" i="1"/>
  <c r="M58" i="1"/>
  <c r="M104" i="1"/>
  <c r="M213" i="1"/>
  <c r="M183" i="1"/>
  <c r="M50" i="1"/>
  <c r="M23" i="1"/>
  <c r="M21" i="1"/>
  <c r="M75" i="1"/>
  <c r="M19" i="1"/>
  <c r="M257" i="1"/>
  <c r="M262" i="1"/>
  <c r="M92" i="1"/>
  <c r="M211" i="1"/>
  <c r="M189" i="1"/>
  <c r="M129" i="1"/>
  <c r="M208" i="1"/>
  <c r="M199" i="1"/>
  <c r="M258" i="1"/>
  <c r="M39" i="1"/>
  <c r="M251" i="1" l="1"/>
</calcChain>
</file>

<file path=xl/sharedStrings.xml><?xml version="1.0" encoding="utf-8"?>
<sst xmlns="http://schemas.openxmlformats.org/spreadsheetml/2006/main" count="547" uniqueCount="312">
  <si>
    <t>Denním studiu pro absolventy základních škol:</t>
  </si>
  <si>
    <t>Potencionálního klienta v (ve)</t>
  </si>
  <si>
    <t>Stravovaného ve školní jídelně, jde-li o žáka mateřské školy</t>
  </si>
  <si>
    <t>Pedagogicko-psychologické poradně (PPP)</t>
  </si>
  <si>
    <t>Speciálním pedagogickém centru (SPC)</t>
  </si>
  <si>
    <t>Žáka (dítě, ubytovaného, stravovaného, ...) v (ve)</t>
  </si>
  <si>
    <t>vztažené na:</t>
  </si>
  <si>
    <t>x</t>
  </si>
  <si>
    <r>
      <t>X</t>
    </r>
    <r>
      <rPr>
        <vertAlign val="superscript"/>
        <sz val="10"/>
        <rFont val="Arial CE"/>
        <family val="2"/>
        <charset val="238"/>
      </rPr>
      <t>3</t>
    </r>
  </si>
  <si>
    <r>
      <t>X</t>
    </r>
    <r>
      <rPr>
        <vertAlign val="superscript"/>
        <sz val="10"/>
        <rFont val="Arial CE"/>
        <family val="2"/>
        <charset val="238"/>
      </rPr>
      <t>2</t>
    </r>
  </si>
  <si>
    <t>hodnoty nejsou stanoveny - nepředpokládá se podíl pedagogické práce v normativu</t>
  </si>
  <si>
    <t>hodnoty nejsou stanoveny - nepředpokládá se podíl nepedagogické práce v normativu</t>
  </si>
  <si>
    <t>Školní družině</t>
  </si>
  <si>
    <t xml:space="preserve"> školním klubu</t>
  </si>
  <si>
    <t>Královéhradecký kraj</t>
  </si>
  <si>
    <t>mzdy
pedag.</t>
  </si>
  <si>
    <t>mzdy
nepedag.</t>
  </si>
  <si>
    <t>mzdy 
celkem</t>
  </si>
  <si>
    <t>odvody</t>
  </si>
  <si>
    <t>FKSP</t>
  </si>
  <si>
    <t>NIV 
celkem</t>
  </si>
  <si>
    <t>Stravovaného ve školní jídelně, jde-li o žáka základní školy</t>
  </si>
  <si>
    <r>
      <t>X</t>
    </r>
    <r>
      <rPr>
        <vertAlign val="superscript"/>
        <sz val="10"/>
        <rFont val="Arial CE"/>
        <family val="2"/>
        <charset val="238"/>
      </rPr>
      <t>1</t>
    </r>
  </si>
  <si>
    <t>23-xx-H  Strojírenství</t>
  </si>
  <si>
    <t>26-xx-H  Elektrotechnika</t>
  </si>
  <si>
    <t>29-xx-H  Potravinářství</t>
  </si>
  <si>
    <t>31-xx-H  Textilní výroba a oděvnictví</t>
  </si>
  <si>
    <t>33-xx-H  Zpracování dřeva a výr. hudebních nástrojů</t>
  </si>
  <si>
    <t>34-xx-H  Polygrafie, zprac. papíru, filmu a fotografie</t>
  </si>
  <si>
    <t>36-xx-H  Stavebnictví</t>
  </si>
  <si>
    <t>41-xx-H  Zemědělství a lesnictví</t>
  </si>
  <si>
    <t>65-xx-H  Gastronomie</t>
  </si>
  <si>
    <t>66-xx-H  Obchod</t>
  </si>
  <si>
    <t>69-xx-H  Osobní a provozní služby</t>
  </si>
  <si>
    <t>82-xx-H  Umění a užité umění: umělecký kovář a zám., uměl. keramik</t>
  </si>
  <si>
    <t>K ped
Kč</t>
  </si>
  <si>
    <t>Kneped
Kč</t>
  </si>
  <si>
    <t>Ubytovaného v Domově mládeže, jde-li o žáka VOŠ</t>
  </si>
  <si>
    <t>Ubytovaného v Domově mládeže, jde-li o žáka Gy, SOŠ, SOU ,U</t>
  </si>
  <si>
    <t>Zákl. škole s 1.-4. (1.-5.) postupn. ročníkem</t>
  </si>
  <si>
    <t>Zákl. škole s 1.-9. postupn. ročn., nepedagogové</t>
  </si>
  <si>
    <t>Zákl. škole s 1.-9. postupn. ročn., učitelé 1. stupeň</t>
  </si>
  <si>
    <t>Zákl. škole s 1.-9. postupn. ročn., učitelé 2. stupeň</t>
  </si>
  <si>
    <t>ZUŠ  v oboru se skupin. a kolekt. výukou - taneční obor</t>
  </si>
  <si>
    <t>ZUŠ v oboru se skupin. a kolekt. výukou -výtvarný obor</t>
  </si>
  <si>
    <t>ZUŠ v oboru se skupin. a kolekt. výukou -  liter.-dram. obor</t>
  </si>
  <si>
    <t>ZUŠ v oboru se skupin. a kolekt. výukou -hudební obor</t>
  </si>
  <si>
    <t>Denním studiu vyšší odborné školy v oborech studia:</t>
  </si>
  <si>
    <t>Denním nástavbovém studiu</t>
  </si>
  <si>
    <t>Mateřské škole, jde-li o dítě s pravidelnou docházkou, poloden. péče</t>
  </si>
  <si>
    <t>Dětském domově  po ukončení transf. dle z. 109/2002 Sb.</t>
  </si>
  <si>
    <t>na sluchové postižení v MŠ</t>
  </si>
  <si>
    <t>na sluchové postižení v ZŠ</t>
  </si>
  <si>
    <t>na sluchové postižení v SŠ</t>
  </si>
  <si>
    <t>na zrakové postižení v MŠ</t>
  </si>
  <si>
    <t>na zrakové postižení v ZŠ</t>
  </si>
  <si>
    <t>na zrakové postižení v SŠ</t>
  </si>
  <si>
    <t>na tělesné postižení v MŠ</t>
  </si>
  <si>
    <t>na tělesné postižení v ZŠ</t>
  </si>
  <si>
    <t>na tělesné postižení v SŠ</t>
  </si>
  <si>
    <t>na těžké mentální postižení v MŠ</t>
  </si>
  <si>
    <t>na autismus, kombinace smysl. a tělesného postižení v MŠ</t>
  </si>
  <si>
    <t>na autismus, kombinace smyslového a tělesného postižení v ZŠ</t>
  </si>
  <si>
    <t>na autismus, kombinace smyslového a tělesného postižení v SŠ</t>
  </si>
  <si>
    <t>Příplatky na žáky ve školách a třídách samostatně zřízených</t>
  </si>
  <si>
    <t>pro děti, žáky se zdravotním postižením, jde li   o žáka</t>
  </si>
  <si>
    <t>na vady řeči v SŠ</t>
  </si>
  <si>
    <t>1x</t>
  </si>
  <si>
    <t>2x</t>
  </si>
  <si>
    <t>1,75 x</t>
  </si>
  <si>
    <t>0,5 x</t>
  </si>
  <si>
    <t>Mateřské škole s internátním provozem</t>
  </si>
  <si>
    <t>1,5 x</t>
  </si>
  <si>
    <t>Přípravné třidě ZŠ pro děti ze sociál. a kulturně znevýh. prostředí</t>
  </si>
  <si>
    <t xml:space="preserve">Základní škole speciální </t>
  </si>
  <si>
    <t xml:space="preserve">Příplatky na žáky ve školách samostatně zřízených pro žáky </t>
  </si>
  <si>
    <t>se zdrav. postižením, jde-li o školu při zdravotnickém zařízení</t>
  </si>
  <si>
    <t>v mateřské škole</t>
  </si>
  <si>
    <t>v  základní škole</t>
  </si>
  <si>
    <t>Příplatky na žáka se zdravotním post. ve školní družině</t>
  </si>
  <si>
    <t>v oddělení, které je tvořeno pouze žáky se zdr. post. (ne ZŠ spec.)</t>
  </si>
  <si>
    <t xml:space="preserve"> s příslušným zdravotním postižením </t>
  </si>
  <si>
    <t>ostatní postižení</t>
  </si>
  <si>
    <t>Celodenně stravovaného (ubytovaní v DM, internátu spec. škol)</t>
  </si>
  <si>
    <t>Celod. strav. bez obědů  (ubytovaní v DM, internátu spec. škol)</t>
  </si>
  <si>
    <t>Mateřské škole, jde-li o dítě s pravidelnou docházkou, celoden. péče,dítě v MŠ při zdravotnickém zařízení</t>
  </si>
  <si>
    <t xml:space="preserve">      ve výši 0,25 násobku základního normativu </t>
  </si>
  <si>
    <t>Zákl. škole - žák individuálně vzdělávaný (§41 zák. 561/04 Sb.)</t>
  </si>
  <si>
    <t>Zákl. škole - žák plnící doch. v zahraničí  (§38 zák. 561/04 Sb.)</t>
  </si>
  <si>
    <t>u MŠ, ZŠ, ŠD, DM a ŠJ MŠ, ZŠ a SŠ  KÚ stanovil Np a No ve formě plynulé závislosti na velikosti výkonů</t>
  </si>
  <si>
    <t>pro každou jednotlivou školu. Výše násobku:</t>
  </si>
  <si>
    <t>Příplatek je stanoven ve výši násobku základního normativu práce pedagogů, v individuální výši</t>
  </si>
  <si>
    <t xml:space="preserve">Příplatek je stanoven ve výši násobku základního normativu (u MŠ a ZŠ v individuální výši </t>
  </si>
  <si>
    <t xml:space="preserve">      ve výši příslušné základní částky normativu</t>
  </si>
  <si>
    <t xml:space="preserve">      ve výši 0,5 násobku základního normativu</t>
  </si>
  <si>
    <t xml:space="preserve">  34-52-H  tiskař na polygr. strojích</t>
  </si>
  <si>
    <t xml:space="preserve">  26-57-H  autoelektrikář</t>
  </si>
  <si>
    <t xml:space="preserve">  66-52-H  aranžér</t>
  </si>
  <si>
    <t xml:space="preserve">  69-51-H kadeřník</t>
  </si>
  <si>
    <t>.</t>
  </si>
  <si>
    <t>0,9x</t>
  </si>
  <si>
    <r>
      <t>X</t>
    </r>
    <r>
      <rPr>
        <vertAlign val="superscript"/>
        <sz val="10"/>
        <rFont val="Arial CE"/>
        <family val="2"/>
        <charset val="238"/>
      </rPr>
      <t>4</t>
    </r>
  </si>
  <si>
    <t>hodnoty nejsou stanoveny</t>
  </si>
  <si>
    <t>U výdejen pro žáky ZŠ,  středních škol a VOŠ bude finanční normativ výdejny odpovídat 0,3 normativu srovnatelné školní jídelny(s kuchyní) se stejnými výkony, u vývařoven pro stravované žáky ZŠ, středních škol a VOŠ ve výši 0,7 násobku normativu použitého pro rozpis jídelny.</t>
  </si>
  <si>
    <t>pro každou jednotlivou školu dle velikosti, u SŠ dle oboru). Výše násobku mzdové části:</t>
  </si>
  <si>
    <t>V případě 1 žáka nebo studenta, který se vzdělává v jiné než denní formě vzdělávání, se základní částka stanoví ze základní částky pro denní formu vzdělávání v příslušném oboru vzdělávání nebo vzdělávacím programu jako její</t>
  </si>
  <si>
    <t xml:space="preserve">  a)  0,4násobek, jde-li o večerní nebo kombinovanou formu vzdělávání,</t>
  </si>
  <si>
    <t xml:space="preserve">  b)  0,15násobek, jde-li o dálkovou formu vzdělávání,</t>
  </si>
  <si>
    <t xml:space="preserve">  c)  0,05násobek, jde-li o distanční formu vzdělávání.</t>
  </si>
  <si>
    <t>Vysvětlivky</t>
  </si>
  <si>
    <t>na těžké tělesné postižení v MŠ</t>
  </si>
  <si>
    <t>na těžké tělesné postižení v ZŠ</t>
  </si>
  <si>
    <t>1,25 x</t>
  </si>
  <si>
    <t>ONIV přímé/ norm</t>
  </si>
  <si>
    <t>28-44-M  Aplikovaná chemie</t>
  </si>
  <si>
    <t>65-42-M/01 Hotelnictví</t>
  </si>
  <si>
    <t xml:space="preserve">  23-52-H  nástrojař</t>
  </si>
  <si>
    <t xml:space="preserve">  23-56-H  obráběč kovů</t>
  </si>
  <si>
    <t xml:space="preserve">  33-54-H  mechanik hudebních nástrojů</t>
  </si>
  <si>
    <t xml:space="preserve">  36-52-H  instalatér</t>
  </si>
  <si>
    <t xml:space="preserve">  36-57-H  malíř</t>
  </si>
  <si>
    <t>23-41-M  Strojírenství</t>
  </si>
  <si>
    <t>ONIV náhrady nem</t>
  </si>
  <si>
    <t>na lehké a střední mentální postižení v MŠ</t>
  </si>
  <si>
    <t>těžké zrakové postižení v MŠ</t>
  </si>
  <si>
    <t>na těžké sluchové postižení v ZŠ</t>
  </si>
  <si>
    <t>na těžké sluchové postižení v MŠ</t>
  </si>
  <si>
    <t>těžké zrakové postižení v ZŠ</t>
  </si>
  <si>
    <t>1,0x</t>
  </si>
  <si>
    <t>ZUŠ v hudebním oboru s individuální výukou (do 4 žáků ve skup.)</t>
  </si>
  <si>
    <t>Obory středního vzdělání s maturitní zkouškou</t>
  </si>
  <si>
    <t>teoretická výuka oborů střed. vzdělání s maturit. zkouškou</t>
  </si>
  <si>
    <t xml:space="preserve">teor.v. v oborech s výučním listem jejichž denní forma studia trvá 3 roky </t>
  </si>
  <si>
    <t>praktickém vyučování oborů střed. vzdělání s maturit. zkouškou</t>
  </si>
  <si>
    <t>praktické vyučování v oborech s výučním listem jejichž denní forma studia trvá 3 roky</t>
  </si>
  <si>
    <t>18-20-M Informační technologie</t>
  </si>
  <si>
    <t>23-45-M  Silniční doprava, Dopravní prostředky</t>
  </si>
  <si>
    <t>26-47-M  Výpočetní technika, IT-aplikace osob. počítačů</t>
  </si>
  <si>
    <t>31-43-M  Oděvnictví</t>
  </si>
  <si>
    <t>36-45-M  Technická zařízení budov</t>
  </si>
  <si>
    <t>36-46-M  Geodézie</t>
  </si>
  <si>
    <t>36-47-M  Stavebnictví</t>
  </si>
  <si>
    <t>37-41-M  Provoz a ekonomika dopravy</t>
  </si>
  <si>
    <t>41-46-M  Lesnictví</t>
  </si>
  <si>
    <t>53-44-M  Asistent zubního technika</t>
  </si>
  <si>
    <t>78-42-M  Technické, ekonomické, přírodovědné a pedagogické lyceum</t>
  </si>
  <si>
    <t>82-xx-M  Umění a užité umění - mimo níže uvedené</t>
  </si>
  <si>
    <t>78-42-M/005, 04 Zdravotnické lyceum</t>
  </si>
  <si>
    <t>34-52-L tiskař na polygrafických strojích</t>
  </si>
  <si>
    <t>34-53-L  reprod. grafik pro média</t>
  </si>
  <si>
    <t>34-56-L  fotograf</t>
  </si>
  <si>
    <t>66-41-L obchodník</t>
  </si>
  <si>
    <t xml:space="preserve">  23-57-H  kovář, strojní kovář</t>
  </si>
  <si>
    <t xml:space="preserve">  29-5x-H  pekař, cukrář, řezník-uzenář</t>
  </si>
  <si>
    <t xml:space="preserve">  31-58-H  krejčí</t>
  </si>
  <si>
    <t xml:space="preserve">  36-57-H malíř</t>
  </si>
  <si>
    <t>37-51-H  Doprava a spoje: manipulant pošt. provozu a přepr.</t>
  </si>
  <si>
    <t xml:space="preserve">  66-51-H  prodavač</t>
  </si>
  <si>
    <t>34-52-L  tiskař na polygrafických strojích</t>
  </si>
  <si>
    <t xml:space="preserve">  29-53-H  pekař</t>
  </si>
  <si>
    <t xml:space="preserve">  29-56-H  řezník-uzenář</t>
  </si>
  <si>
    <t xml:space="preserve">  41-55-H  opravář zem. strojů</t>
  </si>
  <si>
    <t>Internátu mateřských škol - těžké postižení</t>
  </si>
  <si>
    <t>Internátu mateřských škol - ostatní postižení</t>
  </si>
  <si>
    <t>Internátu základních a středních škol - těžké postižení</t>
  </si>
  <si>
    <t>Internátu základních a středních škol - ostatní postižení</t>
  </si>
  <si>
    <r>
      <t>X</t>
    </r>
    <r>
      <rPr>
        <vertAlign val="superscript"/>
        <sz val="10"/>
        <color indexed="8"/>
        <rFont val="Arial CE"/>
        <family val="2"/>
        <charset val="238"/>
      </rPr>
      <t>1</t>
    </r>
  </si>
  <si>
    <r>
      <t>X</t>
    </r>
    <r>
      <rPr>
        <vertAlign val="superscript"/>
        <sz val="10"/>
        <color indexed="8"/>
        <rFont val="Arial CE"/>
        <family val="2"/>
        <charset val="238"/>
      </rPr>
      <t>3</t>
    </r>
  </si>
  <si>
    <r>
      <t>X</t>
    </r>
    <r>
      <rPr>
        <vertAlign val="superscript"/>
        <sz val="10"/>
        <color indexed="8"/>
        <rFont val="Arial CE"/>
        <family val="2"/>
        <charset val="238"/>
      </rPr>
      <t>2</t>
    </r>
  </si>
  <si>
    <r>
      <t>X</t>
    </r>
    <r>
      <rPr>
        <vertAlign val="superscript"/>
        <sz val="10"/>
        <color indexed="8"/>
        <rFont val="Arial CE"/>
        <charset val="238"/>
      </rPr>
      <t>1</t>
    </r>
  </si>
  <si>
    <r>
      <t>X</t>
    </r>
    <r>
      <rPr>
        <vertAlign val="superscript"/>
        <sz val="10"/>
        <color indexed="8"/>
        <rFont val="Arial CE"/>
        <charset val="238"/>
      </rPr>
      <t>3</t>
    </r>
  </si>
  <si>
    <t>72-4x-M  Knihovnické a informační systémy a služby</t>
  </si>
  <si>
    <t>75-31-M  Předškolní a mimoškolní pedagogika</t>
  </si>
  <si>
    <t xml:space="preserve">  36-56-H kominík</t>
  </si>
  <si>
    <t>75-41-E  pečovatelské služby</t>
  </si>
  <si>
    <t>39-41-H/01 malíř a lakýrník</t>
  </si>
  <si>
    <t>lehce mentálně postižené, vývojové poruchy učení a chování</t>
  </si>
  <si>
    <t>53-41-H  ošetřovatel</t>
  </si>
  <si>
    <t>21-42-M  Těžba a zpracování kamene, Geotechnika</t>
  </si>
  <si>
    <t>přípravném stupni základ. školy speciální</t>
  </si>
  <si>
    <t>Internátu základních a středních škol - žáci bez postižení</t>
  </si>
  <si>
    <t>Zákl. škole - vzdělávání dle §42 zák. 561/04 Sb. pro 1. i 2. stupeň</t>
  </si>
  <si>
    <t>na žáka v Praktické škole (SŠ)</t>
  </si>
  <si>
    <t>Kurzy pro získ. základního vzdělání dle §55 z. 564/2004 Sb. v dálkové a dist. formě vzdělávání</t>
  </si>
  <si>
    <t>na mentální postižení v SŠ</t>
  </si>
  <si>
    <t xml:space="preserve">53-41-N/11  diplom. všeobecná sestra </t>
  </si>
  <si>
    <t>53-43-N/11 dipl. farmaceutický asistent</t>
  </si>
  <si>
    <t>53-44-N/11 dipl. zubní technik</t>
  </si>
  <si>
    <t>53-43-N/21  dipl. zdravotní laborant</t>
  </si>
  <si>
    <t>68-43-N/02 obnova a rozvoj venkova</t>
  </si>
  <si>
    <t>23-4x-L  mechanik strojů a zař., mech. strojů, mech. seřizovač</t>
  </si>
  <si>
    <t>23-51-E  strojírenské práce</t>
  </si>
  <si>
    <t>26-41-M  Elektrotechnika</t>
  </si>
  <si>
    <t>29-5x-E  potravin. výroba, potravin. práce, pekař. práce, cukrář. práce</t>
  </si>
  <si>
    <t>33-42-M  Nábytk. a dřevařská výroba</t>
  </si>
  <si>
    <t>33-5x-E  čalounické práce, truhlář. práce, výroba, dřevařské práce, dřev. výroba</t>
  </si>
  <si>
    <t xml:space="preserve">  34-53-H  reprodukční grafik</t>
  </si>
  <si>
    <t>34-57-E  knihařské práce</t>
  </si>
  <si>
    <t>36-57-E, 36-64-E  malířské a natěrač. práce, tesařské práce</t>
  </si>
  <si>
    <t>36-67-E  zednické práce</t>
  </si>
  <si>
    <t>37-51-H  Doprava a spoje: manipulant pošt. provozu</t>
  </si>
  <si>
    <t>39-41-L/02 mechanik inst. a elektr. zařízení budov</t>
  </si>
  <si>
    <t>39-41-L/01 autotronik</t>
  </si>
  <si>
    <t>41-45-M/01 Mechanizace a služby</t>
  </si>
  <si>
    <t>41-5x-E  zemědělské práce, zahradnické pr., opravářské práce</t>
  </si>
  <si>
    <t xml:space="preserve">  41-54-H, 41-55-H podkovář a zeměděl. kovář, opravář zem. strojů</t>
  </si>
  <si>
    <t xml:space="preserve">  41-56-H lesní mechanizátor</t>
  </si>
  <si>
    <t>43-41-M  Veterinářství</t>
  </si>
  <si>
    <t>63-41-M/01 Ekonomika a podnikání</t>
  </si>
  <si>
    <t>65-5x-E  strav. a ubyt. služby, práce ve stravování</t>
  </si>
  <si>
    <t>66-5x-E  prodavačské práce</t>
  </si>
  <si>
    <t>69-41-L kosmetické služby</t>
  </si>
  <si>
    <t>69-5x-E  provozní služby</t>
  </si>
  <si>
    <t>79-41-K/4x  Gymnázium čtyřleté</t>
  </si>
  <si>
    <t>82-xx-H umělecký kovář a zámečník, uměl. keramik, um. truhlář a řezbář</t>
  </si>
  <si>
    <t>82-51-L/02 uměl. řem. zprac. dřeva</t>
  </si>
  <si>
    <t>82-51-L/06  uměl. řem. stavba hudeb. nástrojů</t>
  </si>
  <si>
    <t>16-01-M, 16-02M Ochrana přírody, Ekologie a ŽP, Průmysl. ekologie</t>
  </si>
  <si>
    <t>37-42-M  Logist. a finanční služby</t>
  </si>
  <si>
    <t>53-43-M  Laboratorní asistent</t>
  </si>
  <si>
    <t>65-42-M/02 Cestovní ruch</t>
  </si>
  <si>
    <t>26-4x-L  mechanik elektrotechnik</t>
  </si>
  <si>
    <r>
      <t xml:space="preserve">65-41-L </t>
    </r>
    <r>
      <rPr>
        <sz val="10"/>
        <rFont val="Times New Roman"/>
        <family val="1"/>
        <charset val="238"/>
      </rPr>
      <t xml:space="preserve">gastronomie </t>
    </r>
  </si>
  <si>
    <r>
      <t xml:space="preserve">  23-51-H  </t>
    </r>
    <r>
      <rPr>
        <sz val="10"/>
        <rFont val="Times New Roman CE"/>
        <family val="1"/>
        <charset val="238"/>
      </rPr>
      <t>strojní mechanik</t>
    </r>
  </si>
  <si>
    <r>
      <t xml:space="preserve">  23-55-H  klempíř,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karosář</t>
    </r>
  </si>
  <si>
    <r>
      <t xml:space="preserve">  23-61-H  </t>
    </r>
    <r>
      <rPr>
        <sz val="10"/>
        <rFont val="Times New Roman CE"/>
        <family val="1"/>
        <charset val="238"/>
      </rPr>
      <t>autolakýrník</t>
    </r>
  </si>
  <si>
    <r>
      <t xml:space="preserve">  23-68-H  </t>
    </r>
    <r>
      <rPr>
        <sz val="10"/>
        <rFont val="Times New Roman"/>
        <family val="1"/>
        <charset val="238"/>
      </rPr>
      <t>mechanik opravář motor. vozidel</t>
    </r>
  </si>
  <si>
    <r>
      <t xml:space="preserve">  26-51-H  elektrikář, </t>
    </r>
    <r>
      <rPr>
        <sz val="10"/>
        <rFont val="Times New Roman CE"/>
        <family val="1"/>
        <charset val="238"/>
      </rPr>
      <t>el. - silnoproud</t>
    </r>
  </si>
  <si>
    <t xml:space="preserve">  26-52-H  elektromechanik</t>
  </si>
  <si>
    <t xml:space="preserve">  33-56-H  truhlář</t>
  </si>
  <si>
    <r>
      <t xml:space="preserve">  36-6x-H  tesař</t>
    </r>
    <r>
      <rPr>
        <sz val="10"/>
        <rFont val="Times New Roman"/>
        <family val="1"/>
        <charset val="238"/>
      </rPr>
      <t>, zedník</t>
    </r>
  </si>
  <si>
    <r>
      <t xml:space="preserve">  41-51-H, 41-52-H zemědělec -farmář, </t>
    </r>
    <r>
      <rPr>
        <sz val="10"/>
        <rFont val="Times New Roman"/>
        <family val="1"/>
        <charset val="238"/>
      </rPr>
      <t>zahradník</t>
    </r>
  </si>
  <si>
    <t xml:space="preserve">  65-5x-H  kuchař-číšník</t>
  </si>
  <si>
    <t xml:space="preserve">65-41-L gastronomie </t>
  </si>
  <si>
    <t xml:space="preserve">  23-55-H  klempíř, karosář</t>
  </si>
  <si>
    <t xml:space="preserve">  26-51-H/01  elektrikář</t>
  </si>
  <si>
    <t xml:space="preserve">  26-51-H/02  elektrikář - silnoproud</t>
  </si>
  <si>
    <t xml:space="preserve">  29-54-H  cukrář</t>
  </si>
  <si>
    <t xml:space="preserve">  36-64-H  tesař</t>
  </si>
  <si>
    <t xml:space="preserve">  36-67-H  zedník</t>
  </si>
  <si>
    <t xml:space="preserve">  36-52-H instalatér</t>
  </si>
  <si>
    <t xml:space="preserve">  41-51-H, 41-52-H zemědělec -farmář, zahradník</t>
  </si>
  <si>
    <t xml:space="preserve">  41-54-H  podkovář a zemědělský kovář</t>
  </si>
  <si>
    <t xml:space="preserve">  41-56-H  lesní mechanizátor</t>
  </si>
  <si>
    <r>
      <t xml:space="preserve">praktické vyučování v oborech </t>
    </r>
    <r>
      <rPr>
        <sz val="10"/>
        <rFont val="Times New Roman"/>
        <family val="1"/>
      </rPr>
      <t xml:space="preserve"> xx-xx-E   </t>
    </r>
  </si>
  <si>
    <t>32-xx-E  kožedělná výroba, brašnářské a sedl. práce</t>
  </si>
  <si>
    <r>
      <t xml:space="preserve">teoretická výuka v oborech E </t>
    </r>
    <r>
      <rPr>
        <sz val="10"/>
        <rFont val="Times New Roman"/>
        <family val="1"/>
      </rPr>
      <t>(kód oborů xx-xx-E )</t>
    </r>
  </si>
  <si>
    <t>32-xx-E  kožedělná výr., brašnářské a sedl. práce, obuvnické práce</t>
  </si>
  <si>
    <t>34-5x-E  knihařské práce</t>
  </si>
  <si>
    <t>0,3x</t>
  </si>
  <si>
    <t>Kursu pro získ. základů vzdělání organ. v ZŠ spec.</t>
  </si>
  <si>
    <t xml:space="preserve">     - 0,33 násobku normativu stravování dětí z MŠ pro stejné počty strávníků,</t>
  </si>
  <si>
    <t xml:space="preserve">     - 0,30 násobku normativu pro stravování žáků ZŠ, středních škol a studentů VOŠ</t>
  </si>
  <si>
    <t xml:space="preserve">     - u stravovaných dětí MŠ ve výši 0,67 násobku normativu  školní jídelny pro děti MŠ</t>
  </si>
  <si>
    <t xml:space="preserve">     - u stravovaných žáků ZŠ, SŠ a VOŠ ve výši 0,7 násobku normativu pro stravování těchto žáků ve školní jídelně</t>
  </si>
  <si>
    <r>
      <t xml:space="preserve">V případě střední školy a VOŠ se stanoví opravný koeficient ve výši 0,05, kterým se základní částka vynásobí, jde-li o žáka nebo studenta, který se vzdělává podle individuálního vzdělávacího plánu; </t>
    </r>
    <r>
      <rPr>
        <sz val="10"/>
        <rFont val="Times New Roman"/>
        <family val="1"/>
        <charset val="238"/>
      </rPr>
      <t>.</t>
    </r>
  </si>
  <si>
    <t>tento koeficient se nevztahuje na případy, kdy jsou důvodem pro povolení individuálního vzdělávacího plánu speciální vzdělávací potřeby nebo mimořádné nadání žáka nebo studenta (§4 vyhlášky o krajských normativech)</t>
  </si>
  <si>
    <t>Stravov. ve školní jídelně, jde-li o žáka střední školy nebo VOŠ</t>
  </si>
  <si>
    <t>který se zároveň vzdělává v základní škole speciální 
nebo ve třídě přípravného stupně základní školy speciální</t>
  </si>
  <si>
    <t>41-41-M, 41-43-M, 41-44-M Agropodnikání, Rybářství, Zahradnictví</t>
  </si>
  <si>
    <t xml:space="preserve">  31-57-H  výrobce textilií</t>
  </si>
  <si>
    <t>75-41-M  Sociální činnost</t>
  </si>
  <si>
    <t>na lehké mentální postižení v ZŠ</t>
  </si>
  <si>
    <t>na středně těžké mentální postižení v ZŠ</t>
  </si>
  <si>
    <t>0,85x</t>
  </si>
  <si>
    <t>Středisku pro volný čas dětí a mládeže (SVČ, DDM, SZČ)</t>
  </si>
  <si>
    <t>na těžké a hluboké mentální postižení v ZŠ</t>
  </si>
  <si>
    <t>na závažné vady řeči v MŠ</t>
  </si>
  <si>
    <t>na závažné vývojové poruchy v MŠ</t>
  </si>
  <si>
    <t>na závažné poruchy učení v ZŠ</t>
  </si>
  <si>
    <t>na závažné vady řeči v ZŠ</t>
  </si>
  <si>
    <t>na závažné poruchy chování v ZŠ</t>
  </si>
  <si>
    <t>na závažné vývoj. poruchy učení a chování v SŠ</t>
  </si>
  <si>
    <t>63-41-M/02  Obchodní akademie</t>
  </si>
  <si>
    <t>78-62-C/01 praktická škola jednoletá</t>
  </si>
  <si>
    <t>78-62-C/02 praktická škola dvouletá</t>
  </si>
  <si>
    <t>finanční normativ pro rozpis rozpočtu pro r. 2018 v Kč</t>
  </si>
  <si>
    <r>
      <t>komponenty pro stanovení normativu na jednotku výkonů -</t>
    </r>
    <r>
      <rPr>
        <b/>
        <sz val="10"/>
        <color indexed="8"/>
        <rFont val="Arial CE"/>
        <charset val="238"/>
      </rPr>
      <t xml:space="preserve"> r. 2018</t>
    </r>
  </si>
  <si>
    <t>Normativy NIV ze státního rozpočtu v roce 2018</t>
  </si>
  <si>
    <t>na těžké závažné vady řeči v ZŠ</t>
  </si>
  <si>
    <t>na těžké závažné vady řeči v MŠ</t>
  </si>
  <si>
    <t>1,36x</t>
  </si>
  <si>
    <t>1,59 x</t>
  </si>
  <si>
    <t>1,82x</t>
  </si>
  <si>
    <t>0,85 x</t>
  </si>
  <si>
    <t>1,36 x</t>
  </si>
  <si>
    <t>0,77x</t>
  </si>
  <si>
    <t>31-59-E  Textilní výroba a oděvnictví: šití oděvů, šití prádla</t>
  </si>
  <si>
    <t>Np kraj
2019</t>
  </si>
  <si>
    <t>No kraj
2019</t>
  </si>
  <si>
    <t xml:space="preserve">Příplatky na ubytovaného v domově mládeže ve
 skupině tvořené pouze žáky se zdravotním post. </t>
  </si>
  <si>
    <t>68-4x-M  Bezpečnostně právní činnost, Veřejnosprávní činnost</t>
  </si>
  <si>
    <t xml:space="preserve">                                                           2. stupeň</t>
  </si>
  <si>
    <t>79-41-K/6x  Gymnázium šestileté:   1. stupeň</t>
  </si>
  <si>
    <t>79-41-K/8x  Gymnázium osmileté:   1. stupeň</t>
  </si>
  <si>
    <t xml:space="preserve">  33-59-H  čalouník</t>
  </si>
  <si>
    <t>28-52-H Chemie: chemik</t>
  </si>
  <si>
    <t>39-41-H Malíř a lakýrník</t>
  </si>
  <si>
    <t xml:space="preserve">  66-53-H operátor skladování</t>
  </si>
  <si>
    <t>31-59-E  textilní výroba a oděvnictví: šití oděvů, šití prádla</t>
  </si>
  <si>
    <t>63-41-N  firemní ekonomika, účetnictví a daně</t>
  </si>
  <si>
    <t>75-33-N  tlumočník českého znak. jazyka</t>
  </si>
  <si>
    <t>23-4x-N strojírenství</t>
  </si>
  <si>
    <t>36-41-N stavebnictví</t>
  </si>
  <si>
    <t>xx-xx-L/5x  nástavbového studia</t>
  </si>
  <si>
    <t xml:space="preserve">  82-41-M/16  Kamenosochařství - kamenosochařská tvorba</t>
  </si>
  <si>
    <t xml:space="preserve">  82-42-M/01  Kamenosochařství - restaur. a konzerv. kamene</t>
  </si>
  <si>
    <t>53-41-M  Zdravotnický asistent, Praktická sestra</t>
  </si>
  <si>
    <r>
      <rPr>
        <u/>
        <sz val="10"/>
        <rFont val="Times New Roman"/>
        <family val="1"/>
        <charset val="238"/>
      </rPr>
      <t>Stravování ve školní výdejně</t>
    </r>
    <r>
      <rPr>
        <sz val="10"/>
        <rFont val="Times New Roman"/>
        <family val="1"/>
        <charset val="238"/>
      </rPr>
      <t xml:space="preserve"> je započteno s využitím pokráceného normativu pro školní jídelnu. Výše finanční částky na stravovaného pro školní výdejnu je ve výši:</t>
    </r>
  </si>
  <si>
    <r>
      <t xml:space="preserve">Ve školní jídelně vařící pro výdejnu bude výše normativu příslušného </t>
    </r>
    <r>
      <rPr>
        <u/>
        <sz val="10"/>
        <rFont val="Times New Roman"/>
        <family val="1"/>
        <charset val="238"/>
      </rPr>
      <t>pro výkony „vývařovny</t>
    </r>
    <r>
      <rPr>
        <sz val="10"/>
        <rFont val="Times New Roman"/>
        <family val="1"/>
        <charset val="238"/>
      </rPr>
      <t>“ odvozena</t>
    </r>
  </si>
  <si>
    <t>U výdejen MŠ bude finanční normativ výdejny odpovídat 0,33 normativu srovnatelné školní jídelny MŠ (s kuchyní) se stejnými výkony, u vývařoven pro stravované děti MŠ ve výši 0,67 násobku normativu použitého pro rozpis jídelny.</t>
  </si>
  <si>
    <t>Soustava normativů a komponent pro rozpis rozpočtu přímých výdajů na vzdělávání pro rok 2019, ÚZ 33353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</si>
</sst>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6" formatCode="#,##0.0"/>
    <numFmt numFmtId="167" formatCode="_-* #,##0.0\ _K_č_-;\-* #,##0.0\ _K_č_-;_-* &quot;-&quot;??\ _K_č_-;_-@_-"/>
  </numFmts>
  <fonts count="35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</font>
    <font>
      <sz val="10"/>
      <name val="Times New Roman CE"/>
      <family val="1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2"/>
      <name val="Arial CE"/>
      <charset val="238"/>
    </font>
    <font>
      <b/>
      <sz val="10"/>
      <color indexed="8"/>
      <name val="Arial CE"/>
      <charset val="238"/>
    </font>
    <font>
      <vertAlign val="superscript"/>
      <sz val="10"/>
      <color indexed="8"/>
      <name val="Arial CE"/>
      <family val="2"/>
      <charset val="238"/>
    </font>
    <font>
      <vertAlign val="superscript"/>
      <sz val="10"/>
      <color indexed="8"/>
      <name val="Arial CE"/>
      <charset val="238"/>
    </font>
    <font>
      <sz val="10"/>
      <color theme="1"/>
      <name val="Arial CE"/>
      <charset val="238"/>
    </font>
    <font>
      <sz val="10"/>
      <color theme="1"/>
      <name val="Arial CE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Arial CE"/>
      <charset val="238"/>
    </font>
    <font>
      <sz val="10"/>
      <color theme="1"/>
      <name val="Arial CE"/>
    </font>
    <font>
      <sz val="10"/>
      <color theme="1"/>
      <name val="Times New Roman CE"/>
      <family val="1"/>
      <charset val="238"/>
    </font>
    <font>
      <sz val="10"/>
      <color rgb="FFFF0000"/>
      <name val="Times New Roman"/>
      <family val="1"/>
      <charset val="238"/>
    </font>
    <font>
      <sz val="10"/>
      <color theme="1"/>
      <name val="Times New Roman CE"/>
      <charset val="238"/>
    </font>
    <font>
      <sz val="10"/>
      <color rgb="FF000000"/>
      <name val="Times New Roman"/>
      <family val="1"/>
      <charset val="238"/>
    </font>
    <font>
      <sz val="10"/>
      <color rgb="FFFF0000"/>
      <name val="Arial CE"/>
      <family val="2"/>
      <charset val="238"/>
    </font>
    <font>
      <b/>
      <sz val="10"/>
      <color theme="1"/>
      <name val="Times New Roman"/>
      <family val="1"/>
      <charset val="238"/>
    </font>
    <font>
      <u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52">
    <xf numFmtId="0" fontId="0" fillId="0" borderId="0" xfId="0"/>
    <xf numFmtId="0" fontId="0" fillId="0" borderId="0" xfId="0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66" fontId="3" fillId="0" borderId="4" xfId="0" applyNumberFormat="1" applyFont="1" applyFill="1" applyBorder="1" applyAlignment="1">
      <alignment horizontal="center"/>
    </xf>
    <xf numFmtId="1" fontId="16" fillId="0" borderId="12" xfId="0" applyNumberFormat="1" applyFont="1" applyFill="1" applyBorder="1"/>
    <xf numFmtId="1" fontId="13" fillId="0" borderId="13" xfId="0" applyNumberFormat="1" applyFont="1" applyFill="1" applyBorder="1"/>
    <xf numFmtId="1" fontId="13" fillId="0" borderId="14" xfId="0" applyNumberFormat="1" applyFont="1" applyFill="1" applyBorder="1"/>
    <xf numFmtId="1" fontId="13" fillId="0" borderId="15" xfId="0" applyNumberFormat="1" applyFont="1" applyFill="1" applyBorder="1"/>
    <xf numFmtId="1" fontId="13" fillId="0" borderId="14" xfId="0" applyNumberFormat="1" applyFont="1" applyFill="1" applyBorder="1" applyAlignment="1" applyProtection="1">
      <protection locked="0"/>
    </xf>
    <xf numFmtId="0" fontId="13" fillId="0" borderId="14" xfId="0" applyFont="1" applyFill="1" applyBorder="1"/>
    <xf numFmtId="1" fontId="13" fillId="0" borderId="27" xfId="0" applyNumberFormat="1" applyFont="1" applyFill="1" applyBorder="1"/>
    <xf numFmtId="166" fontId="4" fillId="0" borderId="11" xfId="0" applyNumberFormat="1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166" fontId="4" fillId="0" borderId="7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right"/>
    </xf>
    <xf numFmtId="1" fontId="17" fillId="0" borderId="35" xfId="0" applyNumberFormat="1" applyFont="1" applyFill="1" applyBorder="1" applyAlignment="1">
      <alignment horizontal="right"/>
    </xf>
    <xf numFmtId="1" fontId="18" fillId="0" borderId="35" xfId="0" applyNumberFormat="1" applyFont="1" applyFill="1" applyBorder="1" applyAlignment="1">
      <alignment horizontal="right"/>
    </xf>
    <xf numFmtId="1" fontId="8" fillId="0" borderId="13" xfId="0" applyNumberFormat="1" applyFont="1" applyFill="1" applyBorder="1" applyAlignment="1">
      <alignment horizontal="right"/>
    </xf>
    <xf numFmtId="1" fontId="9" fillId="0" borderId="13" xfId="0" applyNumberFormat="1" applyFont="1" applyFill="1" applyBorder="1" applyAlignment="1">
      <alignment horizontal="right"/>
    </xf>
    <xf numFmtId="1" fontId="12" fillId="0" borderId="13" xfId="0" applyNumberFormat="1" applyFont="1" applyFill="1" applyBorder="1" applyAlignment="1">
      <alignment horizontal="right"/>
    </xf>
    <xf numFmtId="1" fontId="10" fillId="0" borderId="35" xfId="0" applyNumberFormat="1" applyFont="1" applyFill="1" applyBorder="1" applyAlignment="1">
      <alignment horizontal="left"/>
    </xf>
    <xf numFmtId="1" fontId="9" fillId="0" borderId="13" xfId="0" applyNumberFormat="1" applyFont="1" applyFill="1" applyBorder="1" applyAlignment="1">
      <alignment horizontal="left"/>
    </xf>
    <xf numFmtId="1" fontId="9" fillId="0" borderId="14" xfId="0" applyNumberFormat="1" applyFont="1" applyFill="1" applyBorder="1" applyAlignment="1">
      <alignment horizontal="left"/>
    </xf>
    <xf numFmtId="1" fontId="9" fillId="0" borderId="35" xfId="0" applyNumberFormat="1" applyFont="1" applyFill="1" applyBorder="1" applyAlignment="1">
      <alignment horizontal="right"/>
    </xf>
    <xf numFmtId="1" fontId="14" fillId="0" borderId="13" xfId="0" applyNumberFormat="1" applyFont="1" applyFill="1" applyBorder="1" applyAlignment="1">
      <alignment horizontal="left"/>
    </xf>
    <xf numFmtId="1" fontId="9" fillId="0" borderId="15" xfId="0" applyNumberFormat="1" applyFont="1" applyFill="1" applyBorder="1" applyAlignment="1">
      <alignment horizontal="left"/>
    </xf>
    <xf numFmtId="1" fontId="14" fillId="0" borderId="14" xfId="0" applyNumberFormat="1" applyFont="1" applyFill="1" applyBorder="1" applyAlignment="1">
      <alignment horizontal="left"/>
    </xf>
    <xf numFmtId="1" fontId="14" fillId="0" borderId="13" xfId="0" applyNumberFormat="1" applyFont="1" applyFill="1" applyBorder="1" applyAlignment="1">
      <alignment horizontal="right"/>
    </xf>
    <xf numFmtId="1" fontId="11" fillId="0" borderId="35" xfId="0" applyNumberFormat="1" applyFont="1" applyFill="1" applyBorder="1" applyAlignment="1">
      <alignment horizontal="right"/>
    </xf>
    <xf numFmtId="1" fontId="0" fillId="0" borderId="35" xfId="0" applyNumberFormat="1" applyFill="1" applyBorder="1" applyAlignment="1">
      <alignment horizontal="right"/>
    </xf>
    <xf numFmtId="0" fontId="13" fillId="0" borderId="13" xfId="0" applyFont="1" applyFill="1" applyBorder="1"/>
    <xf numFmtId="1" fontId="16" fillId="0" borderId="35" xfId="0" applyNumberFormat="1" applyFont="1" applyFill="1" applyBorder="1" applyAlignment="1">
      <alignment horizontal="right"/>
    </xf>
    <xf numFmtId="1" fontId="9" fillId="0" borderId="16" xfId="0" applyNumberFormat="1" applyFont="1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center"/>
    </xf>
    <xf numFmtId="1" fontId="9" fillId="0" borderId="14" xfId="0" applyNumberFormat="1" applyFont="1" applyFill="1" applyBorder="1" applyAlignment="1">
      <alignment horizontal="right"/>
    </xf>
    <xf numFmtId="1" fontId="8" fillId="0" borderId="13" xfId="0" applyNumberFormat="1" applyFont="1" applyFill="1" applyBorder="1" applyAlignment="1">
      <alignment horizontal="right" wrapText="1"/>
    </xf>
    <xf numFmtId="166" fontId="4" fillId="0" borderId="9" xfId="0" applyNumberFormat="1" applyFont="1" applyFill="1" applyBorder="1" applyAlignment="1">
      <alignment horizontal="center"/>
    </xf>
    <xf numFmtId="166" fontId="4" fillId="0" borderId="10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/>
    </xf>
    <xf numFmtId="166" fontId="4" fillId="0" borderId="43" xfId="0" applyNumberFormat="1" applyFont="1" applyFill="1" applyBorder="1" applyAlignment="1">
      <alignment horizontal="center"/>
    </xf>
    <xf numFmtId="0" fontId="0" fillId="0" borderId="0" xfId="0" applyBorder="1"/>
    <xf numFmtId="0" fontId="9" fillId="0" borderId="0" xfId="0" applyFont="1"/>
    <xf numFmtId="0" fontId="4" fillId="0" borderId="3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1" fontId="13" fillId="0" borderId="17" xfId="0" applyNumberFormat="1" applyFont="1" applyFill="1" applyBorder="1"/>
    <xf numFmtId="0" fontId="4" fillId="0" borderId="31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166" fontId="6" fillId="0" borderId="27" xfId="0" applyNumberFormat="1" applyFont="1" applyFill="1" applyBorder="1" applyAlignment="1">
      <alignment horizontal="center"/>
    </xf>
    <xf numFmtId="166" fontId="6" fillId="0" borderId="29" xfId="0" applyNumberFormat="1" applyFont="1" applyFill="1" applyBorder="1" applyAlignment="1">
      <alignment horizontal="center"/>
    </xf>
    <xf numFmtId="166" fontId="6" fillId="0" borderId="30" xfId="0" applyNumberFormat="1" applyFont="1" applyFill="1" applyBorder="1" applyAlignment="1">
      <alignment horizontal="center"/>
    </xf>
    <xf numFmtId="166" fontId="6" fillId="0" borderId="37" xfId="0" applyNumberFormat="1" applyFont="1" applyFill="1" applyBorder="1" applyAlignment="1">
      <alignment horizontal="center"/>
    </xf>
    <xf numFmtId="166" fontId="6" fillId="0" borderId="38" xfId="0" applyNumberFormat="1" applyFont="1" applyFill="1" applyBorder="1" applyAlignment="1">
      <alignment horizontal="center"/>
    </xf>
    <xf numFmtId="166" fontId="6" fillId="0" borderId="28" xfId="0" applyNumberFormat="1" applyFont="1" applyFill="1" applyBorder="1" applyAlignment="1">
      <alignment horizontal="center"/>
    </xf>
    <xf numFmtId="166" fontId="3" fillId="0" borderId="29" xfId="0" applyNumberFormat="1" applyFont="1" applyFill="1" applyBorder="1" applyAlignment="1">
      <alignment horizontal="center"/>
    </xf>
    <xf numFmtId="166" fontId="3" fillId="0" borderId="30" xfId="0" applyNumberFormat="1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/>
    </xf>
    <xf numFmtId="166" fontId="6" fillId="0" borderId="3" xfId="0" applyNumberFormat="1" applyFont="1" applyFill="1" applyBorder="1" applyAlignment="1">
      <alignment horizontal="center"/>
    </xf>
    <xf numFmtId="166" fontId="6" fillId="0" borderId="44" xfId="0" applyNumberFormat="1" applyFont="1" applyFill="1" applyBorder="1" applyAlignment="1">
      <alignment horizontal="center"/>
    </xf>
    <xf numFmtId="166" fontId="6" fillId="0" borderId="4" xfId="0" applyNumberFormat="1" applyFont="1" applyFill="1" applyBorder="1" applyAlignment="1">
      <alignment horizontal="center"/>
    </xf>
    <xf numFmtId="166" fontId="6" fillId="0" borderId="41" xfId="0" applyNumberFormat="1" applyFont="1" applyFill="1" applyBorder="1" applyAlignment="1">
      <alignment horizontal="center"/>
    </xf>
    <xf numFmtId="166" fontId="6" fillId="0" borderId="42" xfId="0" applyNumberFormat="1" applyFont="1" applyFill="1" applyBorder="1" applyAlignment="1">
      <alignment horizontal="center"/>
    </xf>
    <xf numFmtId="166" fontId="6" fillId="0" borderId="49" xfId="0" applyNumberFormat="1" applyFont="1" applyFill="1" applyBorder="1" applyAlignment="1">
      <alignment horizontal="center"/>
    </xf>
    <xf numFmtId="166" fontId="3" fillId="0" borderId="44" xfId="0" applyNumberFormat="1" applyFont="1" applyFill="1" applyBorder="1" applyAlignment="1">
      <alignment horizontal="center"/>
    </xf>
    <xf numFmtId="1" fontId="13" fillId="0" borderId="5" xfId="0" applyNumberFormat="1" applyFont="1" applyFill="1" applyBorder="1"/>
    <xf numFmtId="1" fontId="13" fillId="0" borderId="17" xfId="0" applyNumberFormat="1" applyFont="1" applyFill="1" applyBorder="1" applyAlignment="1" applyProtection="1">
      <protection locked="0"/>
    </xf>
    <xf numFmtId="0" fontId="19" fillId="0" borderId="0" xfId="0" applyFont="1" applyFill="1" applyBorder="1" applyAlignment="1">
      <alignment horizontal="left" vertical="top"/>
    </xf>
    <xf numFmtId="1" fontId="16" fillId="0" borderId="18" xfId="0" applyNumberFormat="1" applyFont="1" applyFill="1" applyBorder="1"/>
    <xf numFmtId="0" fontId="13" fillId="0" borderId="17" xfId="0" applyFont="1" applyFill="1" applyBorder="1"/>
    <xf numFmtId="4" fontId="23" fillId="0" borderId="3" xfId="0" applyNumberFormat="1" applyFont="1" applyFill="1" applyBorder="1" applyAlignment="1">
      <alignment horizontal="center"/>
    </xf>
    <xf numFmtId="4" fontId="23" fillId="0" borderId="6" xfId="0" applyNumberFormat="1" applyFont="1" applyFill="1" applyBorder="1" applyAlignment="1">
      <alignment horizontal="center"/>
    </xf>
    <xf numFmtId="4" fontId="24" fillId="0" borderId="1" xfId="0" applyNumberFormat="1" applyFont="1" applyFill="1" applyBorder="1" applyAlignment="1">
      <alignment horizontal="center"/>
    </xf>
    <xf numFmtId="4" fontId="24" fillId="0" borderId="7" xfId="0" applyNumberFormat="1" applyFont="1" applyFill="1" applyBorder="1" applyAlignment="1">
      <alignment horizontal="center"/>
    </xf>
    <xf numFmtId="4" fontId="24" fillId="0" borderId="6" xfId="0" applyNumberFormat="1" applyFont="1" applyFill="1" applyBorder="1" applyAlignment="1">
      <alignment horizontal="center"/>
    </xf>
    <xf numFmtId="1" fontId="25" fillId="0" borderId="13" xfId="0" applyNumberFormat="1" applyFont="1" applyFill="1" applyBorder="1" applyAlignment="1">
      <alignment horizontal="right"/>
    </xf>
    <xf numFmtId="0" fontId="4" fillId="0" borderId="32" xfId="0" applyFont="1" applyFill="1" applyBorder="1" applyAlignment="1"/>
    <xf numFmtId="0" fontId="4" fillId="0" borderId="39" xfId="0" applyFont="1" applyFill="1" applyBorder="1" applyAlignment="1"/>
    <xf numFmtId="0" fontId="27" fillId="0" borderId="0" xfId="0" applyFont="1" applyFill="1" applyAlignment="1">
      <alignment horizontal="center"/>
    </xf>
    <xf numFmtId="3" fontId="26" fillId="0" borderId="0" xfId="0" applyNumberFormat="1" applyFont="1" applyFill="1" applyAlignment="1">
      <alignment horizontal="center"/>
    </xf>
    <xf numFmtId="0" fontId="27" fillId="0" borderId="31" xfId="0" applyFont="1" applyFill="1" applyBorder="1" applyAlignment="1">
      <alignment horizontal="left"/>
    </xf>
    <xf numFmtId="0" fontId="27" fillId="0" borderId="32" xfId="0" applyFont="1" applyFill="1" applyBorder="1" applyAlignment="1">
      <alignment horizontal="center"/>
    </xf>
    <xf numFmtId="3" fontId="26" fillId="0" borderId="32" xfId="0" applyNumberFormat="1" applyFont="1" applyFill="1" applyBorder="1" applyAlignment="1">
      <alignment horizontal="center"/>
    </xf>
    <xf numFmtId="0" fontId="26" fillId="0" borderId="31" xfId="0" applyFont="1" applyFill="1" applyBorder="1" applyAlignment="1"/>
    <xf numFmtId="0" fontId="26" fillId="0" borderId="32" xfId="0" applyFont="1" applyFill="1" applyBorder="1" applyAlignment="1"/>
    <xf numFmtId="0" fontId="27" fillId="0" borderId="33" xfId="0" applyFont="1" applyFill="1" applyBorder="1" applyAlignment="1">
      <alignment horizontal="center" vertical="center" wrapText="1"/>
    </xf>
    <xf numFmtId="0" fontId="27" fillId="0" borderId="34" xfId="0" applyFont="1" applyFill="1" applyBorder="1" applyAlignment="1">
      <alignment horizontal="center" vertical="center" wrapText="1"/>
    </xf>
    <xf numFmtId="3" fontId="26" fillId="0" borderId="32" xfId="0" applyNumberFormat="1" applyFont="1" applyFill="1" applyBorder="1" applyAlignment="1">
      <alignment horizontal="center" vertical="center" wrapText="1"/>
    </xf>
    <xf numFmtId="0" fontId="27" fillId="0" borderId="47" xfId="0" applyFont="1" applyFill="1" applyBorder="1" applyAlignment="1">
      <alignment horizontal="center" vertical="center" wrapText="1"/>
    </xf>
    <xf numFmtId="0" fontId="27" fillId="0" borderId="50" xfId="0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/>
    </xf>
    <xf numFmtId="0" fontId="27" fillId="0" borderId="50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3" fontId="26" fillId="0" borderId="26" xfId="0" applyNumberFormat="1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49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6" xfId="0" applyFont="1" applyFill="1" applyBorder="1" applyAlignment="1">
      <alignment horizontal="center"/>
    </xf>
    <xf numFmtId="3" fontId="26" fillId="0" borderId="0" xfId="0" applyNumberFormat="1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7" fillId="0" borderId="53" xfId="0" applyFont="1" applyFill="1" applyBorder="1" applyAlignment="1">
      <alignment horizontal="center"/>
    </xf>
    <xf numFmtId="167" fontId="27" fillId="0" borderId="44" xfId="1" applyNumberFormat="1" applyFont="1" applyFill="1" applyBorder="1" applyAlignment="1">
      <alignment horizontal="center"/>
    </xf>
    <xf numFmtId="4" fontId="23" fillId="0" borderId="5" xfId="0" applyNumberFormat="1" applyFont="1" applyFill="1" applyBorder="1" applyAlignment="1">
      <alignment horizontal="center"/>
    </xf>
    <xf numFmtId="4" fontId="23" fillId="0" borderId="4" xfId="0" applyNumberFormat="1" applyFont="1" applyFill="1" applyBorder="1" applyAlignment="1">
      <alignment horizontal="center"/>
    </xf>
    <xf numFmtId="3" fontId="26" fillId="0" borderId="23" xfId="0" applyNumberFormat="1" applyFont="1" applyFill="1" applyBorder="1" applyAlignment="1">
      <alignment horizontal="center"/>
    </xf>
    <xf numFmtId="4" fontId="23" fillId="0" borderId="36" xfId="0" applyNumberFormat="1" applyFont="1" applyFill="1" applyBorder="1" applyAlignment="1">
      <alignment horizontal="center"/>
    </xf>
    <xf numFmtId="4" fontId="23" fillId="0" borderId="1" xfId="0" applyNumberFormat="1" applyFont="1" applyFill="1" applyBorder="1" applyAlignment="1">
      <alignment horizontal="center"/>
    </xf>
    <xf numFmtId="4" fontId="23" fillId="0" borderId="48" xfId="0" applyNumberFormat="1" applyFont="1" applyFill="1" applyBorder="1" applyAlignment="1">
      <alignment horizontal="center"/>
    </xf>
    <xf numFmtId="4" fontId="23" fillId="0" borderId="17" xfId="0" applyNumberFormat="1" applyFont="1" applyFill="1" applyBorder="1" applyAlignment="1">
      <alignment horizontal="center"/>
    </xf>
    <xf numFmtId="4" fontId="23" fillId="0" borderId="2" xfId="0" applyNumberFormat="1" applyFont="1" applyFill="1" applyBorder="1" applyAlignment="1">
      <alignment horizontal="center"/>
    </xf>
    <xf numFmtId="4" fontId="23" fillId="0" borderId="7" xfId="0" applyNumberFormat="1" applyFont="1" applyFill="1" applyBorder="1" applyAlignment="1">
      <alignment horizontal="center"/>
    </xf>
    <xf numFmtId="4" fontId="23" fillId="0" borderId="40" xfId="0" applyNumberFormat="1" applyFont="1" applyFill="1" applyBorder="1" applyAlignment="1">
      <alignment horizontal="center"/>
    </xf>
    <xf numFmtId="4" fontId="23" fillId="0" borderId="22" xfId="0" applyNumberFormat="1" applyFont="1" applyFill="1" applyBorder="1" applyAlignment="1">
      <alignment horizontal="center"/>
    </xf>
    <xf numFmtId="4" fontId="23" fillId="0" borderId="27" xfId="0" applyNumberFormat="1" applyFont="1" applyFill="1" applyBorder="1" applyAlignment="1">
      <alignment horizontal="left"/>
    </xf>
    <xf numFmtId="4" fontId="24" fillId="0" borderId="22" xfId="0" applyNumberFormat="1" applyFont="1" applyFill="1" applyBorder="1" applyAlignment="1">
      <alignment horizontal="center"/>
    </xf>
    <xf numFmtId="3" fontId="26" fillId="0" borderId="22" xfId="0" applyNumberFormat="1" applyFont="1" applyFill="1" applyBorder="1" applyAlignment="1">
      <alignment horizontal="center"/>
    </xf>
    <xf numFmtId="166" fontId="23" fillId="0" borderId="22" xfId="0" applyNumberFormat="1" applyFont="1" applyFill="1" applyBorder="1" applyAlignment="1">
      <alignment horizontal="center"/>
    </xf>
    <xf numFmtId="166" fontId="24" fillId="0" borderId="22" xfId="0" applyNumberFormat="1" applyFont="1" applyFill="1" applyBorder="1" applyAlignment="1">
      <alignment horizontal="center"/>
    </xf>
    <xf numFmtId="166" fontId="27" fillId="0" borderId="22" xfId="0" applyNumberFormat="1" applyFont="1" applyFill="1" applyBorder="1" applyAlignment="1">
      <alignment horizontal="center"/>
    </xf>
    <xf numFmtId="166" fontId="23" fillId="0" borderId="17" xfId="0" applyNumberFormat="1" applyFont="1" applyFill="1" applyBorder="1" applyAlignment="1">
      <alignment horizontal="center"/>
    </xf>
    <xf numFmtId="166" fontId="27" fillId="0" borderId="3" xfId="0" applyNumberFormat="1" applyFont="1" applyFill="1" applyBorder="1" applyAlignment="1">
      <alignment horizontal="center"/>
    </xf>
    <xf numFmtId="166" fontId="23" fillId="0" borderId="45" xfId="0" applyNumberFormat="1" applyFont="1" applyFill="1" applyBorder="1" applyAlignment="1">
      <alignment horizontal="center"/>
    </xf>
    <xf numFmtId="166" fontId="23" fillId="0" borderId="40" xfId="0" applyNumberFormat="1" applyFont="1" applyFill="1" applyBorder="1" applyAlignment="1">
      <alignment horizontal="center"/>
    </xf>
    <xf numFmtId="4" fontId="24" fillId="0" borderId="3" xfId="0" applyNumberFormat="1" applyFont="1" applyFill="1" applyBorder="1" applyAlignment="1">
      <alignment horizontal="center"/>
    </xf>
    <xf numFmtId="166" fontId="24" fillId="0" borderId="2" xfId="0" applyNumberFormat="1" applyFont="1" applyFill="1" applyBorder="1" applyAlignment="1">
      <alignment horizontal="center"/>
    </xf>
    <xf numFmtId="166" fontId="27" fillId="0" borderId="7" xfId="0" applyNumberFormat="1" applyFont="1" applyFill="1" applyBorder="1" applyAlignment="1">
      <alignment horizontal="center"/>
    </xf>
    <xf numFmtId="166" fontId="24" fillId="0" borderId="45" xfId="0" applyNumberFormat="1" applyFont="1" applyFill="1" applyBorder="1" applyAlignment="1">
      <alignment horizontal="center"/>
    </xf>
    <xf numFmtId="4" fontId="23" fillId="0" borderId="18" xfId="0" applyNumberFormat="1" applyFont="1" applyFill="1" applyBorder="1" applyAlignment="1">
      <alignment horizontal="center"/>
    </xf>
    <xf numFmtId="166" fontId="23" fillId="0" borderId="18" xfId="0" applyNumberFormat="1" applyFont="1" applyFill="1" applyBorder="1" applyAlignment="1">
      <alignment horizontal="center"/>
    </xf>
    <xf numFmtId="166" fontId="24" fillId="0" borderId="0" xfId="0" applyNumberFormat="1" applyFont="1" applyFill="1" applyBorder="1" applyAlignment="1">
      <alignment horizontal="center"/>
    </xf>
    <xf numFmtId="166" fontId="27" fillId="0" borderId="44" xfId="0" applyNumberFormat="1" applyFont="1" applyFill="1" applyBorder="1" applyAlignment="1">
      <alignment horizontal="center"/>
    </xf>
    <xf numFmtId="166" fontId="23" fillId="0" borderId="52" xfId="0" applyNumberFormat="1" applyFont="1" applyFill="1" applyBorder="1" applyAlignment="1">
      <alignment horizontal="center"/>
    </xf>
    <xf numFmtId="166" fontId="23" fillId="0" borderId="53" xfId="0" applyNumberFormat="1" applyFont="1" applyFill="1" applyBorder="1" applyAlignment="1">
      <alignment horizontal="center"/>
    </xf>
    <xf numFmtId="166" fontId="23" fillId="0" borderId="5" xfId="0" applyNumberFormat="1" applyFont="1" applyFill="1" applyBorder="1" applyAlignment="1">
      <alignment horizontal="center"/>
    </xf>
    <xf numFmtId="166" fontId="24" fillId="0" borderId="23" xfId="0" applyNumberFormat="1" applyFont="1" applyFill="1" applyBorder="1" applyAlignment="1">
      <alignment horizontal="center"/>
    </xf>
    <xf numFmtId="166" fontId="27" fillId="0" borderId="4" xfId="0" applyNumberFormat="1" applyFont="1" applyFill="1" applyBorder="1" applyAlignment="1">
      <alignment horizontal="center"/>
    </xf>
    <xf numFmtId="166" fontId="23" fillId="0" borderId="54" xfId="0" applyNumberFormat="1" applyFont="1" applyFill="1" applyBorder="1" applyAlignment="1">
      <alignment horizontal="center"/>
    </xf>
    <xf numFmtId="166" fontId="23" fillId="0" borderId="48" xfId="0" applyNumberFormat="1" applyFont="1" applyFill="1" applyBorder="1" applyAlignment="1">
      <alignment horizontal="center"/>
    </xf>
    <xf numFmtId="4" fontId="23" fillId="0" borderId="19" xfId="0" applyNumberFormat="1" applyFont="1" applyFill="1" applyBorder="1" applyAlignment="1">
      <alignment horizontal="center"/>
    </xf>
    <xf numFmtId="4" fontId="24" fillId="0" borderId="9" xfId="0" applyNumberFormat="1" applyFont="1" applyFill="1" applyBorder="1" applyAlignment="1">
      <alignment horizontal="center"/>
    </xf>
    <xf numFmtId="3" fontId="26" fillId="0" borderId="24" xfId="0" applyNumberFormat="1" applyFont="1" applyFill="1" applyBorder="1" applyAlignment="1">
      <alignment horizontal="center"/>
    </xf>
    <xf numFmtId="166" fontId="23" fillId="0" borderId="19" xfId="0" applyNumberFormat="1" applyFont="1" applyFill="1" applyBorder="1" applyAlignment="1">
      <alignment horizontal="center"/>
    </xf>
    <xf numFmtId="166" fontId="24" fillId="0" borderId="24" xfId="0" applyNumberFormat="1" applyFont="1" applyFill="1" applyBorder="1" applyAlignment="1">
      <alignment horizontal="center"/>
    </xf>
    <xf numFmtId="166" fontId="27" fillId="0" borderId="41" xfId="0" applyNumberFormat="1" applyFont="1" applyFill="1" applyBorder="1" applyAlignment="1">
      <alignment horizontal="center"/>
    </xf>
    <xf numFmtId="166" fontId="23" fillId="0" borderId="55" xfId="0" applyNumberFormat="1" applyFont="1" applyFill="1" applyBorder="1" applyAlignment="1">
      <alignment horizontal="center"/>
    </xf>
    <xf numFmtId="166" fontId="23" fillId="0" borderId="56" xfId="0" applyNumberFormat="1" applyFont="1" applyFill="1" applyBorder="1" applyAlignment="1">
      <alignment horizontal="center"/>
    </xf>
    <xf numFmtId="4" fontId="23" fillId="0" borderId="20" xfId="0" applyNumberFormat="1" applyFont="1" applyFill="1" applyBorder="1" applyAlignment="1">
      <alignment horizontal="center"/>
    </xf>
    <xf numFmtId="4" fontId="24" fillId="0" borderId="10" xfId="0" applyNumberFormat="1" applyFont="1" applyFill="1" applyBorder="1" applyAlignment="1">
      <alignment horizontal="center"/>
    </xf>
    <xf numFmtId="3" fontId="26" fillId="0" borderId="25" xfId="0" applyNumberFormat="1" applyFont="1" applyFill="1" applyBorder="1" applyAlignment="1">
      <alignment horizontal="center"/>
    </xf>
    <xf numFmtId="166" fontId="23" fillId="0" borderId="20" xfId="0" applyNumberFormat="1" applyFont="1" applyFill="1" applyBorder="1" applyAlignment="1">
      <alignment horizontal="center"/>
    </xf>
    <xf numFmtId="166" fontId="24" fillId="0" borderId="25" xfId="0" applyNumberFormat="1" applyFont="1" applyFill="1" applyBorder="1" applyAlignment="1">
      <alignment horizontal="center"/>
    </xf>
    <xf numFmtId="166" fontId="27" fillId="0" borderId="42" xfId="0" applyNumberFormat="1" applyFont="1" applyFill="1" applyBorder="1" applyAlignment="1">
      <alignment horizontal="center"/>
    </xf>
    <xf numFmtId="166" fontId="23" fillId="0" borderId="57" xfId="0" applyNumberFormat="1" applyFont="1" applyFill="1" applyBorder="1" applyAlignment="1">
      <alignment horizontal="center"/>
    </xf>
    <xf numFmtId="166" fontId="23" fillId="0" borderId="58" xfId="0" applyNumberFormat="1" applyFont="1" applyFill="1" applyBorder="1" applyAlignment="1">
      <alignment horizontal="center"/>
    </xf>
    <xf numFmtId="4" fontId="23" fillId="0" borderId="21" xfId="0" applyNumberFormat="1" applyFont="1" applyFill="1" applyBorder="1" applyAlignment="1">
      <alignment horizontal="center"/>
    </xf>
    <xf numFmtId="4" fontId="24" fillId="0" borderId="11" xfId="0" applyNumberFormat="1" applyFont="1" applyFill="1" applyBorder="1" applyAlignment="1">
      <alignment horizontal="center"/>
    </xf>
    <xf numFmtId="166" fontId="23" fillId="0" borderId="21" xfId="0" applyNumberFormat="1" applyFont="1" applyFill="1" applyBorder="1" applyAlignment="1">
      <alignment horizontal="center"/>
    </xf>
    <xf numFmtId="166" fontId="24" fillId="0" borderId="26" xfId="0" applyNumberFormat="1" applyFont="1" applyFill="1" applyBorder="1" applyAlignment="1">
      <alignment horizontal="center"/>
    </xf>
    <xf numFmtId="166" fontId="27" fillId="0" borderId="49" xfId="0" applyNumberFormat="1" applyFont="1" applyFill="1" applyBorder="1" applyAlignment="1">
      <alignment horizontal="center"/>
    </xf>
    <xf numFmtId="166" fontId="23" fillId="0" borderId="51" xfId="0" applyNumberFormat="1" applyFont="1" applyFill="1" applyBorder="1" applyAlignment="1">
      <alignment horizontal="center"/>
    </xf>
    <xf numFmtId="166" fontId="23" fillId="0" borderId="46" xfId="0" applyNumberFormat="1" applyFont="1" applyFill="1" applyBorder="1" applyAlignment="1">
      <alignment horizontal="center"/>
    </xf>
    <xf numFmtId="166" fontId="23" fillId="0" borderId="0" xfId="0" applyNumberFormat="1" applyFont="1" applyFill="1" applyBorder="1" applyAlignment="1">
      <alignment horizontal="center"/>
    </xf>
    <xf numFmtId="166" fontId="23" fillId="0" borderId="23" xfId="0" applyNumberFormat="1" applyFont="1" applyFill="1" applyBorder="1" applyAlignment="1">
      <alignment horizontal="center"/>
    </xf>
    <xf numFmtId="166" fontId="27" fillId="0" borderId="53" xfId="0" applyNumberFormat="1" applyFont="1" applyFill="1" applyBorder="1" applyAlignment="1">
      <alignment horizontal="center"/>
    </xf>
    <xf numFmtId="166" fontId="23" fillId="0" borderId="4" xfId="0" applyNumberFormat="1" applyFont="1" applyFill="1" applyBorder="1" applyAlignment="1">
      <alignment horizontal="center"/>
    </xf>
    <xf numFmtId="4" fontId="23" fillId="0" borderId="27" xfId="0" applyNumberFormat="1" applyFont="1" applyFill="1" applyBorder="1" applyAlignment="1">
      <alignment horizontal="center"/>
    </xf>
    <xf numFmtId="4" fontId="23" fillId="0" borderId="28" xfId="0" applyNumberFormat="1" applyFont="1" applyFill="1" applyBorder="1" applyAlignment="1">
      <alignment horizontal="center"/>
    </xf>
    <xf numFmtId="4" fontId="24" fillId="0" borderId="26" xfId="0" applyNumberFormat="1" applyFont="1" applyFill="1" applyBorder="1" applyAlignment="1">
      <alignment horizontal="center"/>
    </xf>
    <xf numFmtId="166" fontId="23" fillId="0" borderId="26" xfId="0" applyNumberFormat="1" applyFont="1" applyFill="1" applyBorder="1" applyAlignment="1">
      <alignment horizontal="center"/>
    </xf>
    <xf numFmtId="166" fontId="27" fillId="0" borderId="26" xfId="0" applyNumberFormat="1" applyFont="1" applyFill="1" applyBorder="1" applyAlignment="1">
      <alignment horizontal="center"/>
    </xf>
    <xf numFmtId="4" fontId="23" fillId="0" borderId="29" xfId="0" applyNumberFormat="1" applyFont="1" applyFill="1" applyBorder="1" applyAlignment="1">
      <alignment horizontal="center"/>
    </xf>
    <xf numFmtId="4" fontId="24" fillId="0" borderId="0" xfId="0" applyNumberFormat="1" applyFont="1" applyFill="1" applyBorder="1" applyAlignment="1">
      <alignment horizontal="left"/>
    </xf>
    <xf numFmtId="166" fontId="27" fillId="0" borderId="0" xfId="0" applyNumberFormat="1" applyFont="1" applyFill="1" applyBorder="1" applyAlignment="1">
      <alignment horizontal="center"/>
    </xf>
    <xf numFmtId="4" fontId="23" fillId="0" borderId="30" xfId="0" applyNumberFormat="1" applyFont="1" applyFill="1" applyBorder="1" applyAlignment="1">
      <alignment horizontal="center"/>
    </xf>
    <xf numFmtId="4" fontId="24" fillId="0" borderId="23" xfId="0" applyNumberFormat="1" applyFont="1" applyFill="1" applyBorder="1" applyAlignment="1">
      <alignment horizontal="center"/>
    </xf>
    <xf numFmtId="166" fontId="27" fillId="0" borderId="23" xfId="0" applyNumberFormat="1" applyFont="1" applyFill="1" applyBorder="1" applyAlignment="1">
      <alignment horizontal="center"/>
    </xf>
    <xf numFmtId="4" fontId="24" fillId="0" borderId="0" xfId="0" applyNumberFormat="1" applyFont="1" applyFill="1" applyBorder="1" applyAlignment="1">
      <alignment horizontal="center"/>
    </xf>
    <xf numFmtId="4" fontId="23" fillId="0" borderId="37" xfId="0" applyNumberFormat="1" applyFont="1" applyFill="1" applyBorder="1" applyAlignment="1">
      <alignment horizontal="center"/>
    </xf>
    <xf numFmtId="4" fontId="24" fillId="0" borderId="24" xfId="0" applyNumberFormat="1" applyFont="1" applyFill="1" applyBorder="1" applyAlignment="1">
      <alignment horizontal="center"/>
    </xf>
    <xf numFmtId="166" fontId="23" fillId="0" borderId="24" xfId="0" applyNumberFormat="1" applyFont="1" applyFill="1" applyBorder="1" applyAlignment="1">
      <alignment horizontal="center"/>
    </xf>
    <xf numFmtId="166" fontId="27" fillId="0" borderId="24" xfId="0" applyNumberFormat="1" applyFont="1" applyFill="1" applyBorder="1" applyAlignment="1">
      <alignment horizontal="center"/>
    </xf>
    <xf numFmtId="4" fontId="23" fillId="0" borderId="38" xfId="0" applyNumberFormat="1" applyFont="1" applyFill="1" applyBorder="1" applyAlignment="1">
      <alignment horizontal="center"/>
    </xf>
    <xf numFmtId="4" fontId="27" fillId="0" borderId="25" xfId="0" applyNumberFormat="1" applyFont="1" applyFill="1" applyBorder="1" applyAlignment="1">
      <alignment horizontal="center"/>
    </xf>
    <xf numFmtId="166" fontId="23" fillId="0" borderId="25" xfId="0" applyNumberFormat="1" applyFont="1" applyFill="1" applyBorder="1" applyAlignment="1">
      <alignment horizontal="center"/>
    </xf>
    <xf numFmtId="166" fontId="27" fillId="0" borderId="25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3" fontId="26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0" fontId="26" fillId="0" borderId="0" xfId="0" applyFont="1" applyFill="1" applyBorder="1" applyAlignment="1">
      <alignment horizontal="left"/>
    </xf>
    <xf numFmtId="166" fontId="3" fillId="0" borderId="27" xfId="0" applyNumberFormat="1" applyFont="1" applyFill="1" applyBorder="1" applyAlignment="1">
      <alignment horizontal="center"/>
    </xf>
    <xf numFmtId="166" fontId="3" fillId="0" borderId="3" xfId="0" applyNumberFormat="1" applyFont="1" applyFill="1" applyBorder="1" applyAlignment="1">
      <alignment horizontal="center"/>
    </xf>
    <xf numFmtId="166" fontId="3" fillId="0" borderId="38" xfId="0" applyNumberFormat="1" applyFont="1" applyFill="1" applyBorder="1" applyAlignment="1">
      <alignment horizontal="center"/>
    </xf>
    <xf numFmtId="166" fontId="3" fillId="0" borderId="42" xfId="0" applyNumberFormat="1" applyFont="1" applyFill="1" applyBorder="1" applyAlignment="1">
      <alignment horizontal="center"/>
    </xf>
    <xf numFmtId="166" fontId="3" fillId="0" borderId="28" xfId="0" applyNumberFormat="1" applyFont="1" applyFill="1" applyBorder="1" applyAlignment="1">
      <alignment horizontal="center"/>
    </xf>
    <xf numFmtId="166" fontId="3" fillId="0" borderId="49" xfId="0" applyNumberFormat="1" applyFont="1" applyFill="1" applyBorder="1" applyAlignment="1">
      <alignment horizontal="center"/>
    </xf>
    <xf numFmtId="1" fontId="9" fillId="0" borderId="23" xfId="0" applyNumberFormat="1" applyFont="1" applyFill="1" applyBorder="1" applyAlignment="1">
      <alignment horizontal="left"/>
    </xf>
    <xf numFmtId="166" fontId="3" fillId="0" borderId="22" xfId="0" applyNumberFormat="1" applyFont="1" applyFill="1" applyBorder="1" applyAlignment="1">
      <alignment horizontal="center"/>
    </xf>
    <xf numFmtId="166" fontId="4" fillId="0" borderId="22" xfId="0" applyNumberFormat="1" applyFont="1" applyFill="1" applyBorder="1" applyAlignment="1">
      <alignment horizontal="center"/>
    </xf>
    <xf numFmtId="166" fontId="3" fillId="0" borderId="5" xfId="0" applyNumberFormat="1" applyFont="1" applyFill="1" applyBorder="1" applyAlignment="1">
      <alignment horizontal="center"/>
    </xf>
    <xf numFmtId="1" fontId="28" fillId="0" borderId="17" xfId="0" applyNumberFormat="1" applyFont="1" applyFill="1" applyBorder="1" applyAlignment="1" applyProtection="1">
      <protection locked="0"/>
    </xf>
    <xf numFmtId="1" fontId="9" fillId="0" borderId="13" xfId="0" applyNumberFormat="1" applyFont="1" applyFill="1" applyBorder="1" applyAlignment="1">
      <alignment horizontal="right" wrapText="1"/>
    </xf>
    <xf numFmtId="1" fontId="28" fillId="0" borderId="14" xfId="0" applyNumberFormat="1" applyFont="1" applyFill="1" applyBorder="1" applyAlignment="1" applyProtection="1">
      <protection locked="0"/>
    </xf>
    <xf numFmtId="166" fontId="26" fillId="0" borderId="7" xfId="0" applyNumberFormat="1" applyFont="1" applyFill="1" applyBorder="1" applyAlignment="1">
      <alignment horizontal="center"/>
    </xf>
    <xf numFmtId="0" fontId="27" fillId="0" borderId="0" xfId="0" applyFont="1"/>
    <xf numFmtId="1" fontId="25" fillId="0" borderId="13" xfId="0" applyNumberFormat="1" applyFont="1" applyFill="1" applyBorder="1" applyAlignment="1">
      <alignment horizontal="left"/>
    </xf>
    <xf numFmtId="1" fontId="30" fillId="0" borderId="17" xfId="0" applyNumberFormat="1" applyFont="1" applyFill="1" applyBorder="1"/>
    <xf numFmtId="1" fontId="28" fillId="0" borderId="5" xfId="0" applyNumberFormat="1" applyFont="1" applyFill="1" applyBorder="1"/>
    <xf numFmtId="1" fontId="9" fillId="0" borderId="0" xfId="0" applyNumberFormat="1" applyFont="1" applyFill="1" applyBorder="1" applyAlignment="1">
      <alignment horizontal="right"/>
    </xf>
    <xf numFmtId="1" fontId="9" fillId="0" borderId="2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31" fillId="0" borderId="0" xfId="0" applyFont="1"/>
    <xf numFmtId="0" fontId="4" fillId="0" borderId="0" xfId="0" applyFont="1" applyFill="1" applyAlignment="1">
      <alignment horizontal="center"/>
    </xf>
    <xf numFmtId="1" fontId="11" fillId="0" borderId="13" xfId="0" applyNumberFormat="1" applyFont="1" applyFill="1" applyBorder="1" applyAlignment="1">
      <alignment horizontal="right"/>
    </xf>
    <xf numFmtId="4" fontId="23" fillId="0" borderId="27" xfId="0" applyNumberFormat="1" applyFont="1" applyFill="1" applyBorder="1" applyAlignment="1">
      <alignment horizontal="left" vertical="center"/>
    </xf>
    <xf numFmtId="0" fontId="32" fillId="0" borderId="49" xfId="0" applyFont="1" applyFill="1" applyBorder="1" applyAlignment="1">
      <alignment horizontal="center"/>
    </xf>
    <xf numFmtId="1" fontId="13" fillId="0" borderId="30" xfId="0" applyNumberFormat="1" applyFont="1" applyFill="1" applyBorder="1"/>
    <xf numFmtId="0" fontId="23" fillId="0" borderId="34" xfId="0" applyFont="1" applyFill="1" applyBorder="1" applyAlignment="1">
      <alignment horizontal="center" vertical="center" wrapText="1"/>
    </xf>
    <xf numFmtId="1" fontId="28" fillId="0" borderId="17" xfId="0" applyNumberFormat="1" applyFont="1" applyFill="1" applyBorder="1"/>
    <xf numFmtId="1" fontId="33" fillId="0" borderId="35" xfId="0" applyNumberFormat="1" applyFont="1" applyFill="1" applyBorder="1" applyAlignment="1">
      <alignment horizontal="right" wrapText="1"/>
    </xf>
    <xf numFmtId="1" fontId="25" fillId="0" borderId="14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4" fontId="6" fillId="0" borderId="3" xfId="2" applyNumberFormat="1" applyFont="1" applyFill="1" applyBorder="1" applyAlignment="1">
      <alignment horizontal="center"/>
    </xf>
    <xf numFmtId="3" fontId="26" fillId="0" borderId="30" xfId="0" applyNumberFormat="1" applyFont="1" applyFill="1" applyBorder="1" applyAlignment="1">
      <alignment horizontal="center"/>
    </xf>
    <xf numFmtId="3" fontId="26" fillId="0" borderId="27" xfId="0" applyNumberFormat="1" applyFont="1" applyFill="1" applyBorder="1" applyAlignment="1">
      <alignment horizontal="center"/>
    </xf>
    <xf numFmtId="3" fontId="26" fillId="0" borderId="34" xfId="0" applyNumberFormat="1" applyFont="1" applyFill="1" applyBorder="1" applyAlignment="1">
      <alignment horizontal="center" vertical="center" wrapText="1"/>
    </xf>
    <xf numFmtId="3" fontId="26" fillId="0" borderId="44" xfId="0" applyNumberFormat="1" applyFont="1" applyFill="1" applyBorder="1" applyAlignment="1">
      <alignment horizontal="center"/>
    </xf>
    <xf numFmtId="3" fontId="26" fillId="0" borderId="4" xfId="0" applyNumberFormat="1" applyFont="1" applyFill="1" applyBorder="1" applyAlignment="1">
      <alignment horizontal="center"/>
    </xf>
    <xf numFmtId="3" fontId="26" fillId="0" borderId="3" xfId="0" applyNumberFormat="1" applyFont="1" applyFill="1" applyBorder="1" applyAlignment="1">
      <alignment horizontal="center"/>
    </xf>
    <xf numFmtId="4" fontId="26" fillId="0" borderId="3" xfId="0" applyNumberFormat="1" applyFont="1" applyFill="1" applyBorder="1" applyAlignment="1">
      <alignment horizontal="center"/>
    </xf>
    <xf numFmtId="3" fontId="26" fillId="0" borderId="29" xfId="0" applyNumberFormat="1" applyFont="1" applyFill="1" applyBorder="1" applyAlignment="1">
      <alignment horizontal="center"/>
    </xf>
    <xf numFmtId="3" fontId="26" fillId="0" borderId="41" xfId="0" applyNumberFormat="1" applyFont="1" applyFill="1" applyBorder="1" applyAlignment="1">
      <alignment horizontal="center"/>
    </xf>
    <xf numFmtId="3" fontId="26" fillId="0" borderId="42" xfId="0" applyNumberFormat="1" applyFont="1" applyFill="1" applyBorder="1" applyAlignment="1">
      <alignment horizontal="center"/>
    </xf>
    <xf numFmtId="3" fontId="26" fillId="0" borderId="40" xfId="0" applyNumberFormat="1" applyFont="1" applyFill="1" applyBorder="1" applyAlignment="1">
      <alignment horizontal="center"/>
    </xf>
    <xf numFmtId="3" fontId="26" fillId="0" borderId="49" xfId="0" applyNumberFormat="1" applyFont="1" applyFill="1" applyBorder="1" applyAlignment="1">
      <alignment horizontal="center"/>
    </xf>
    <xf numFmtId="3" fontId="26" fillId="0" borderId="59" xfId="0" applyNumberFormat="1" applyFont="1" applyFill="1" applyBorder="1" applyAlignment="1">
      <alignment horizontal="center"/>
    </xf>
    <xf numFmtId="166" fontId="24" fillId="0" borderId="30" xfId="0" applyNumberFormat="1" applyFont="1" applyFill="1" applyBorder="1" applyAlignment="1">
      <alignment horizontal="center"/>
    </xf>
    <xf numFmtId="4" fontId="25" fillId="0" borderId="27" xfId="0" applyNumberFormat="1" applyFont="1" applyFill="1" applyBorder="1" applyAlignment="1">
      <alignment horizontal="left" wrapText="1"/>
    </xf>
    <xf numFmtId="4" fontId="25" fillId="0" borderId="22" xfId="0" applyNumberFormat="1" applyFont="1" applyFill="1" applyBorder="1" applyAlignment="1">
      <alignment horizontal="left" wrapText="1"/>
    </xf>
    <xf numFmtId="4" fontId="25" fillId="0" borderId="7" xfId="0" applyNumberFormat="1" applyFont="1" applyFill="1" applyBorder="1" applyAlignment="1">
      <alignment horizontal="left" wrapText="1"/>
    </xf>
  </cellXfs>
  <cellStyles count="3">
    <cellStyle name="Čárka" xfId="1" builtinId="3"/>
    <cellStyle name="Normální" xfId="0" builtinId="0"/>
    <cellStyle name="Normální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1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3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0" sqref="E10"/>
    </sheetView>
  </sheetViews>
  <sheetFormatPr defaultRowHeight="12.75" outlineLevelCol="1" x14ac:dyDescent="0.2"/>
  <cols>
    <col min="1" max="1" width="55.140625" style="16" customWidth="1"/>
    <col min="2" max="2" width="8.7109375" style="84" customWidth="1"/>
    <col min="3" max="3" width="9.42578125" style="84" customWidth="1"/>
    <col min="4" max="4" width="7.85546875" style="85" customWidth="1"/>
    <col min="5" max="5" width="8.5703125" style="85" customWidth="1"/>
    <col min="6" max="6" width="9.5703125" style="84" customWidth="1" outlineLevel="1"/>
    <col min="7" max="7" width="9.28515625" style="84" customWidth="1" outlineLevel="1"/>
    <col min="8" max="8" width="9.7109375" style="84" customWidth="1" outlineLevel="1"/>
    <col min="9" max="9" width="9" style="84" customWidth="1" outlineLevel="1"/>
    <col min="10" max="10" width="8" style="84" customWidth="1" outlineLevel="1"/>
    <col min="11" max="12" width="9.85546875" style="15" customWidth="1" outlineLevel="1"/>
    <col min="13" max="13" width="9.85546875" style="15" customWidth="1"/>
    <col min="14" max="14" width="2" customWidth="1"/>
  </cols>
  <sheetData>
    <row r="1" spans="1:14" ht="16.5" thickBot="1" x14ac:dyDescent="0.25">
      <c r="A1" s="73" t="s">
        <v>311</v>
      </c>
      <c r="M1" s="221"/>
    </row>
    <row r="2" spans="1:14" ht="13.5" thickBot="1" x14ac:dyDescent="0.25">
      <c r="A2" s="41"/>
      <c r="B2" s="86" t="s">
        <v>277</v>
      </c>
      <c r="C2" s="87"/>
      <c r="D2" s="88"/>
      <c r="E2" s="88"/>
      <c r="F2" s="89" t="s">
        <v>276</v>
      </c>
      <c r="G2" s="90"/>
      <c r="H2" s="90"/>
      <c r="I2" s="90"/>
      <c r="J2" s="90"/>
      <c r="K2" s="82"/>
      <c r="L2" s="82"/>
      <c r="M2" s="83"/>
    </row>
    <row r="3" spans="1:14" s="1" customFormat="1" ht="39" thickBot="1" x14ac:dyDescent="0.25">
      <c r="A3" s="43" t="s">
        <v>14</v>
      </c>
      <c r="B3" s="91" t="s">
        <v>288</v>
      </c>
      <c r="C3" s="92" t="s">
        <v>289</v>
      </c>
      <c r="D3" s="93" t="s">
        <v>35</v>
      </c>
      <c r="E3" s="237" t="s">
        <v>36</v>
      </c>
      <c r="F3" s="94" t="s">
        <v>15</v>
      </c>
      <c r="G3" s="95" t="s">
        <v>16</v>
      </c>
      <c r="H3" s="92" t="s">
        <v>17</v>
      </c>
      <c r="I3" s="96" t="s">
        <v>18</v>
      </c>
      <c r="J3" s="97" t="s">
        <v>19</v>
      </c>
      <c r="K3" s="52" t="s">
        <v>113</v>
      </c>
      <c r="L3" s="226" t="s">
        <v>122</v>
      </c>
      <c r="M3" s="47" t="s">
        <v>20</v>
      </c>
      <c r="N3" s="42"/>
    </row>
    <row r="4" spans="1:14" ht="15.75" x14ac:dyDescent="0.25">
      <c r="A4" s="17" t="s">
        <v>278</v>
      </c>
      <c r="B4" s="98"/>
      <c r="C4" s="99"/>
      <c r="D4" s="100"/>
      <c r="E4" s="238"/>
      <c r="F4" s="101"/>
      <c r="G4" s="102"/>
      <c r="H4" s="103"/>
      <c r="I4" s="104"/>
      <c r="J4" s="105"/>
      <c r="K4" s="53"/>
      <c r="L4" s="224"/>
      <c r="M4" s="48"/>
    </row>
    <row r="5" spans="1:14" ht="13.5" customHeight="1" x14ac:dyDescent="0.2">
      <c r="A5" s="18" t="s">
        <v>6</v>
      </c>
      <c r="B5" s="101"/>
      <c r="C5" s="106"/>
      <c r="D5" s="107"/>
      <c r="E5" s="238"/>
      <c r="F5" s="101"/>
      <c r="G5" s="102"/>
      <c r="H5" s="108"/>
      <c r="I5" s="109"/>
      <c r="J5" s="110"/>
      <c r="K5" s="54"/>
      <c r="L5" s="63"/>
      <c r="M5" s="49"/>
    </row>
    <row r="6" spans="1:14" ht="14.25" x14ac:dyDescent="0.2">
      <c r="A6" s="18" t="s">
        <v>5</v>
      </c>
      <c r="B6" s="101"/>
      <c r="C6" s="106"/>
      <c r="D6" s="107"/>
      <c r="E6" s="238"/>
      <c r="F6" s="101"/>
      <c r="G6" s="102"/>
      <c r="H6" s="111"/>
      <c r="I6" s="109"/>
      <c r="J6" s="110"/>
      <c r="K6" s="54"/>
      <c r="L6" s="63"/>
      <c r="M6" s="49"/>
    </row>
    <row r="7" spans="1:14" ht="27.75" customHeight="1" x14ac:dyDescent="0.2">
      <c r="A7" s="38" t="s">
        <v>85</v>
      </c>
      <c r="B7" s="112" t="s">
        <v>166</v>
      </c>
      <c r="C7" s="113" t="s">
        <v>166</v>
      </c>
      <c r="D7" s="235">
        <v>32778</v>
      </c>
      <c r="E7" s="239">
        <v>16525</v>
      </c>
      <c r="F7" s="112" t="s">
        <v>166</v>
      </c>
      <c r="G7" s="115" t="s">
        <v>166</v>
      </c>
      <c r="H7" s="116" t="s">
        <v>166</v>
      </c>
      <c r="I7" s="112" t="s">
        <v>166</v>
      </c>
      <c r="J7" s="117" t="s">
        <v>166</v>
      </c>
      <c r="K7" s="62">
        <v>250</v>
      </c>
      <c r="L7" s="113" t="s">
        <v>166</v>
      </c>
      <c r="M7" s="50" t="s">
        <v>22</v>
      </c>
    </row>
    <row r="8" spans="1:14" ht="12.75" customHeight="1" x14ac:dyDescent="0.2">
      <c r="A8" s="19" t="s">
        <v>49</v>
      </c>
      <c r="B8" s="112" t="s">
        <v>166</v>
      </c>
      <c r="C8" s="113" t="s">
        <v>166</v>
      </c>
      <c r="D8" s="125">
        <v>32778</v>
      </c>
      <c r="E8" s="239">
        <v>16525</v>
      </c>
      <c r="F8" s="112" t="s">
        <v>166</v>
      </c>
      <c r="G8" s="115" t="s">
        <v>166</v>
      </c>
      <c r="H8" s="116" t="s">
        <v>166</v>
      </c>
      <c r="I8" s="112" t="s">
        <v>166</v>
      </c>
      <c r="J8" s="117" t="s">
        <v>166</v>
      </c>
      <c r="K8" s="62">
        <v>125</v>
      </c>
      <c r="L8" s="113" t="s">
        <v>166</v>
      </c>
      <c r="M8" s="2" t="s">
        <v>22</v>
      </c>
    </row>
    <row r="9" spans="1:14" ht="12.75" customHeight="1" x14ac:dyDescent="0.2">
      <c r="A9" s="19" t="s">
        <v>71</v>
      </c>
      <c r="B9" s="112" t="s">
        <v>166</v>
      </c>
      <c r="C9" s="113" t="s">
        <v>166</v>
      </c>
      <c r="D9" s="236">
        <v>32778</v>
      </c>
      <c r="E9" s="239">
        <v>16525</v>
      </c>
      <c r="F9" s="112" t="s">
        <v>166</v>
      </c>
      <c r="G9" s="115" t="s">
        <v>166</v>
      </c>
      <c r="H9" s="116" t="s">
        <v>166</v>
      </c>
      <c r="I9" s="112" t="s">
        <v>166</v>
      </c>
      <c r="J9" s="117" t="s">
        <v>166</v>
      </c>
      <c r="K9" s="62">
        <v>250</v>
      </c>
      <c r="L9" s="113" t="s">
        <v>166</v>
      </c>
      <c r="M9" s="2" t="s">
        <v>22</v>
      </c>
    </row>
    <row r="10" spans="1:14" ht="14.25" x14ac:dyDescent="0.2">
      <c r="A10" s="19" t="s">
        <v>39</v>
      </c>
      <c r="B10" s="118" t="s">
        <v>166</v>
      </c>
      <c r="C10" s="76" t="s">
        <v>166</v>
      </c>
      <c r="D10" s="236">
        <v>38725</v>
      </c>
      <c r="E10" s="240">
        <v>18730</v>
      </c>
      <c r="F10" s="118" t="s">
        <v>166</v>
      </c>
      <c r="G10" s="119" t="s">
        <v>166</v>
      </c>
      <c r="H10" s="120" t="s">
        <v>166</v>
      </c>
      <c r="I10" s="118" t="s">
        <v>166</v>
      </c>
      <c r="J10" s="121" t="s">
        <v>166</v>
      </c>
      <c r="K10" s="199">
        <v>1170</v>
      </c>
      <c r="L10" s="76" t="s">
        <v>166</v>
      </c>
      <c r="M10" s="2" t="s">
        <v>22</v>
      </c>
    </row>
    <row r="11" spans="1:14" ht="14.25" x14ac:dyDescent="0.2">
      <c r="A11" s="19" t="s">
        <v>41</v>
      </c>
      <c r="B11" s="118" t="s">
        <v>166</v>
      </c>
      <c r="C11" s="76" t="s">
        <v>167</v>
      </c>
      <c r="D11" s="236">
        <v>38725</v>
      </c>
      <c r="E11" s="241" t="s">
        <v>7</v>
      </c>
      <c r="F11" s="118" t="s">
        <v>166</v>
      </c>
      <c r="G11" s="119" t="s">
        <v>167</v>
      </c>
      <c r="H11" s="120" t="s">
        <v>166</v>
      </c>
      <c r="I11" s="118" t="s">
        <v>166</v>
      </c>
      <c r="J11" s="121" t="s">
        <v>166</v>
      </c>
      <c r="K11" s="199">
        <v>910</v>
      </c>
      <c r="L11" s="76" t="s">
        <v>166</v>
      </c>
      <c r="M11" s="2" t="s">
        <v>22</v>
      </c>
    </row>
    <row r="12" spans="1:14" ht="14.25" x14ac:dyDescent="0.2">
      <c r="A12" s="19" t="s">
        <v>42</v>
      </c>
      <c r="B12" s="118" t="s">
        <v>166</v>
      </c>
      <c r="C12" s="76" t="s">
        <v>167</v>
      </c>
      <c r="D12" s="236">
        <v>38725</v>
      </c>
      <c r="E12" s="241" t="s">
        <v>7</v>
      </c>
      <c r="F12" s="118" t="s">
        <v>166</v>
      </c>
      <c r="G12" s="119" t="s">
        <v>167</v>
      </c>
      <c r="H12" s="120" t="s">
        <v>166</v>
      </c>
      <c r="I12" s="118" t="s">
        <v>166</v>
      </c>
      <c r="J12" s="121" t="s">
        <v>166</v>
      </c>
      <c r="K12" s="199">
        <v>650</v>
      </c>
      <c r="L12" s="76" t="s">
        <v>166</v>
      </c>
      <c r="M12" s="2" t="s">
        <v>22</v>
      </c>
    </row>
    <row r="13" spans="1:14" ht="14.25" x14ac:dyDescent="0.2">
      <c r="A13" s="19" t="s">
        <v>40</v>
      </c>
      <c r="B13" s="118" t="s">
        <v>168</v>
      </c>
      <c r="C13" s="76" t="s">
        <v>166</v>
      </c>
      <c r="D13" s="236" t="s">
        <v>7</v>
      </c>
      <c r="E13" s="240">
        <v>18730</v>
      </c>
      <c r="F13" s="118" t="s">
        <v>168</v>
      </c>
      <c r="G13" s="119" t="s">
        <v>166</v>
      </c>
      <c r="H13" s="120" t="s">
        <v>166</v>
      </c>
      <c r="I13" s="118" t="s">
        <v>166</v>
      </c>
      <c r="J13" s="121" t="s">
        <v>166</v>
      </c>
      <c r="K13" s="199">
        <v>0</v>
      </c>
      <c r="L13" s="76" t="s">
        <v>166</v>
      </c>
      <c r="M13" s="2" t="s">
        <v>22</v>
      </c>
    </row>
    <row r="14" spans="1:14" x14ac:dyDescent="0.2">
      <c r="A14" s="20" t="s">
        <v>88</v>
      </c>
      <c r="B14" s="123" t="s">
        <v>86</v>
      </c>
      <c r="C14" s="124"/>
      <c r="D14" s="125"/>
      <c r="E14" s="125"/>
      <c r="F14" s="126"/>
      <c r="G14" s="127"/>
      <c r="H14" s="128"/>
      <c r="I14" s="127"/>
      <c r="J14" s="126"/>
      <c r="K14" s="199"/>
      <c r="L14" s="200"/>
      <c r="M14" s="14"/>
    </row>
    <row r="15" spans="1:14" x14ac:dyDescent="0.2">
      <c r="A15" s="20" t="s">
        <v>87</v>
      </c>
      <c r="B15" s="123" t="s">
        <v>86</v>
      </c>
      <c r="C15" s="124"/>
      <c r="D15" s="125"/>
      <c r="E15" s="125"/>
      <c r="F15" s="126"/>
      <c r="G15" s="127"/>
      <c r="H15" s="128"/>
      <c r="I15" s="127"/>
      <c r="J15" s="126"/>
      <c r="K15" s="199"/>
      <c r="L15" s="200"/>
      <c r="M15" s="14"/>
    </row>
    <row r="16" spans="1:14" x14ac:dyDescent="0.2">
      <c r="A16" s="81" t="s">
        <v>73</v>
      </c>
      <c r="B16" s="118">
        <v>11.97</v>
      </c>
      <c r="C16" s="79">
        <v>50.25</v>
      </c>
      <c r="D16" s="236">
        <v>35870</v>
      </c>
      <c r="E16" s="240">
        <v>18730</v>
      </c>
      <c r="F16" s="129">
        <f t="shared" ref="F16:G18" si="0">ROUND(D16/B16*12,1)</f>
        <v>35959.9</v>
      </c>
      <c r="G16" s="127">
        <f t="shared" si="0"/>
        <v>4472.8</v>
      </c>
      <c r="H16" s="130">
        <f t="shared" ref="H16:H21" si="1">SUM(F16:G16)</f>
        <v>40432.700000000004</v>
      </c>
      <c r="I16" s="131">
        <f t="shared" ref="I16:I21" si="2">ROUND(H16*0.34,1)</f>
        <v>13747.1</v>
      </c>
      <c r="J16" s="132">
        <f>ROUND(H16*0.02,1)</f>
        <v>808.7</v>
      </c>
      <c r="K16" s="199">
        <v>530</v>
      </c>
      <c r="L16" s="200">
        <f>ROUND(0.003*H16,1)</f>
        <v>121.3</v>
      </c>
      <c r="M16" s="14">
        <f t="shared" ref="M16:M21" si="3">SUM(H16:L16)</f>
        <v>55639.8</v>
      </c>
    </row>
    <row r="17" spans="1:13" x14ac:dyDescent="0.2">
      <c r="A17" s="20" t="s">
        <v>74</v>
      </c>
      <c r="B17" s="118">
        <v>3.32</v>
      </c>
      <c r="C17" s="79">
        <v>15.48</v>
      </c>
      <c r="D17" s="125">
        <v>35780</v>
      </c>
      <c r="E17" s="240">
        <v>18730</v>
      </c>
      <c r="F17" s="129">
        <f t="shared" si="0"/>
        <v>129325.3</v>
      </c>
      <c r="G17" s="127">
        <f t="shared" si="0"/>
        <v>14519.4</v>
      </c>
      <c r="H17" s="130">
        <f t="shared" si="1"/>
        <v>143844.70000000001</v>
      </c>
      <c r="I17" s="131">
        <f t="shared" si="2"/>
        <v>48907.199999999997</v>
      </c>
      <c r="J17" s="132">
        <f t="shared" ref="J17:J21" si="4">ROUND(H17*0.02,1)</f>
        <v>2876.9</v>
      </c>
      <c r="K17" s="199">
        <v>840</v>
      </c>
      <c r="L17" s="200">
        <f t="shared" ref="L17:L28" si="5">ROUND(0.003*H17,1)</f>
        <v>431.5</v>
      </c>
      <c r="M17" s="14">
        <f t="shared" si="3"/>
        <v>196900.30000000002</v>
      </c>
    </row>
    <row r="18" spans="1:13" x14ac:dyDescent="0.2">
      <c r="A18" s="20" t="s">
        <v>179</v>
      </c>
      <c r="B18" s="118">
        <v>3.32</v>
      </c>
      <c r="C18" s="79">
        <v>15.48</v>
      </c>
      <c r="D18" s="125">
        <v>35780</v>
      </c>
      <c r="E18" s="240">
        <v>18730</v>
      </c>
      <c r="F18" s="129">
        <f t="shared" si="0"/>
        <v>129325.3</v>
      </c>
      <c r="G18" s="127">
        <f t="shared" si="0"/>
        <v>14519.4</v>
      </c>
      <c r="H18" s="130">
        <f t="shared" si="1"/>
        <v>143844.70000000001</v>
      </c>
      <c r="I18" s="131">
        <f t="shared" si="2"/>
        <v>48907.199999999997</v>
      </c>
      <c r="J18" s="132">
        <f t="shared" si="4"/>
        <v>2876.9</v>
      </c>
      <c r="K18" s="199">
        <v>840</v>
      </c>
      <c r="L18" s="200">
        <f t="shared" si="5"/>
        <v>431.5</v>
      </c>
      <c r="M18" s="14">
        <f t="shared" si="3"/>
        <v>196900.30000000002</v>
      </c>
    </row>
    <row r="19" spans="1:13" ht="25.5" x14ac:dyDescent="0.2">
      <c r="A19" s="210" t="s">
        <v>183</v>
      </c>
      <c r="B19" s="118">
        <v>18.34</v>
      </c>
      <c r="C19" s="133" t="s">
        <v>167</v>
      </c>
      <c r="D19" s="236">
        <v>38333</v>
      </c>
      <c r="E19" s="240" t="s">
        <v>7</v>
      </c>
      <c r="F19" s="129">
        <f>ROUND(D19/B19*12,1)</f>
        <v>25081.599999999999</v>
      </c>
      <c r="G19" s="134" t="s">
        <v>7</v>
      </c>
      <c r="H19" s="135">
        <f t="shared" si="1"/>
        <v>25081.599999999999</v>
      </c>
      <c r="I19" s="136">
        <f t="shared" si="2"/>
        <v>8527.7000000000007</v>
      </c>
      <c r="J19" s="132">
        <f t="shared" si="4"/>
        <v>501.6</v>
      </c>
      <c r="K19" s="199">
        <v>115</v>
      </c>
      <c r="L19" s="200">
        <f t="shared" si="5"/>
        <v>75.2</v>
      </c>
      <c r="M19" s="14">
        <f t="shared" si="3"/>
        <v>34301.1</v>
      </c>
    </row>
    <row r="20" spans="1:13" ht="14.25" x14ac:dyDescent="0.2">
      <c r="A20" s="20" t="s">
        <v>250</v>
      </c>
      <c r="B20" s="118">
        <v>13.37</v>
      </c>
      <c r="C20" s="133" t="s">
        <v>167</v>
      </c>
      <c r="D20" s="236">
        <v>38333</v>
      </c>
      <c r="E20" s="240" t="s">
        <v>7</v>
      </c>
      <c r="F20" s="129">
        <f>ROUND(D20/B20*12,1)</f>
        <v>34405.1</v>
      </c>
      <c r="G20" s="134" t="s">
        <v>7</v>
      </c>
      <c r="H20" s="135">
        <f t="shared" si="1"/>
        <v>34405.1</v>
      </c>
      <c r="I20" s="136">
        <f t="shared" si="2"/>
        <v>11697.7</v>
      </c>
      <c r="J20" s="132">
        <f t="shared" si="4"/>
        <v>688.1</v>
      </c>
      <c r="K20" s="199">
        <v>190</v>
      </c>
      <c r="L20" s="200">
        <f t="shared" si="5"/>
        <v>103.2</v>
      </c>
      <c r="M20" s="14">
        <f t="shared" si="3"/>
        <v>47084.1</v>
      </c>
    </row>
    <row r="21" spans="1:13" ht="14.25" x14ac:dyDescent="0.2">
      <c r="A21" s="20" t="s">
        <v>181</v>
      </c>
      <c r="B21" s="118">
        <v>5</v>
      </c>
      <c r="C21" s="133" t="s">
        <v>167</v>
      </c>
      <c r="D21" s="236">
        <v>38333</v>
      </c>
      <c r="E21" s="240" t="s">
        <v>7</v>
      </c>
      <c r="F21" s="129">
        <f>ROUND(D21/B21*12,1)</f>
        <v>91999.2</v>
      </c>
      <c r="G21" s="134" t="s">
        <v>7</v>
      </c>
      <c r="H21" s="135">
        <f t="shared" si="1"/>
        <v>91999.2</v>
      </c>
      <c r="I21" s="136">
        <f t="shared" si="2"/>
        <v>31279.7</v>
      </c>
      <c r="J21" s="132">
        <f t="shared" si="4"/>
        <v>1840</v>
      </c>
      <c r="K21" s="199">
        <v>730</v>
      </c>
      <c r="L21" s="200">
        <f t="shared" si="5"/>
        <v>276</v>
      </c>
      <c r="M21" s="14">
        <f t="shared" si="3"/>
        <v>126124.9</v>
      </c>
    </row>
    <row r="22" spans="1:13" ht="14.25" x14ac:dyDescent="0.2">
      <c r="A22" s="21" t="s">
        <v>12</v>
      </c>
      <c r="B22" s="118" t="s">
        <v>169</v>
      </c>
      <c r="C22" s="76" t="s">
        <v>170</v>
      </c>
      <c r="D22" s="236">
        <v>31456</v>
      </c>
      <c r="E22" s="240" t="s">
        <v>7</v>
      </c>
      <c r="F22" s="118" t="s">
        <v>166</v>
      </c>
      <c r="G22" s="134" t="s">
        <v>7</v>
      </c>
      <c r="H22" s="120" t="s">
        <v>166</v>
      </c>
      <c r="I22" s="118" t="s">
        <v>166</v>
      </c>
      <c r="J22" s="121" t="s">
        <v>166</v>
      </c>
      <c r="K22" s="55">
        <v>16</v>
      </c>
      <c r="L22" s="76" t="s">
        <v>166</v>
      </c>
      <c r="M22" s="2" t="s">
        <v>22</v>
      </c>
    </row>
    <row r="23" spans="1:13" ht="14.25" x14ac:dyDescent="0.2">
      <c r="A23" s="20" t="s">
        <v>13</v>
      </c>
      <c r="B23" s="118">
        <v>102</v>
      </c>
      <c r="C23" s="133" t="s">
        <v>167</v>
      </c>
      <c r="D23" s="236">
        <v>31456</v>
      </c>
      <c r="E23" s="240" t="s">
        <v>7</v>
      </c>
      <c r="F23" s="129">
        <f t="shared" ref="F23:F28" si="6">ROUND(D23/B23*12,1)</f>
        <v>3700.7</v>
      </c>
      <c r="G23" s="134" t="s">
        <v>7</v>
      </c>
      <c r="H23" s="135">
        <f t="shared" ref="H23:H28" si="7">SUM(F23:G23)</f>
        <v>3700.7</v>
      </c>
      <c r="I23" s="136">
        <f t="shared" ref="I23:I28" si="8">ROUND(H23*0.34,1)</f>
        <v>1258.2</v>
      </c>
      <c r="J23" s="132">
        <f t="shared" ref="J23:J28" si="9">ROUND(H23*0.02,1)</f>
        <v>74</v>
      </c>
      <c r="K23" s="55">
        <v>10</v>
      </c>
      <c r="L23" s="200">
        <f t="shared" si="5"/>
        <v>11.1</v>
      </c>
      <c r="M23" s="14">
        <f t="shared" ref="M23:M28" si="10">SUM(H23:L23)</f>
        <v>5054</v>
      </c>
    </row>
    <row r="24" spans="1:13" x14ac:dyDescent="0.2">
      <c r="A24" s="20" t="s">
        <v>162</v>
      </c>
      <c r="B24" s="118">
        <v>6.83</v>
      </c>
      <c r="C24" s="79">
        <v>10.73</v>
      </c>
      <c r="D24" s="125">
        <v>32412</v>
      </c>
      <c r="E24" s="240">
        <v>19331</v>
      </c>
      <c r="F24" s="129">
        <f t="shared" si="6"/>
        <v>56946.400000000001</v>
      </c>
      <c r="G24" s="134">
        <f t="shared" ref="G24:G30" si="11">ROUND(E24/C24*12,1)</f>
        <v>21619</v>
      </c>
      <c r="H24" s="135">
        <f t="shared" si="7"/>
        <v>78565.399999999994</v>
      </c>
      <c r="I24" s="131">
        <f t="shared" si="8"/>
        <v>26712.2</v>
      </c>
      <c r="J24" s="132">
        <f t="shared" si="9"/>
        <v>1571.3</v>
      </c>
      <c r="K24" s="55">
        <v>284</v>
      </c>
      <c r="L24" s="200">
        <f t="shared" si="5"/>
        <v>235.7</v>
      </c>
      <c r="M24" s="14">
        <f t="shared" si="10"/>
        <v>107368.59999999999</v>
      </c>
    </row>
    <row r="25" spans="1:13" x14ac:dyDescent="0.2">
      <c r="A25" s="20" t="s">
        <v>163</v>
      </c>
      <c r="B25" s="118">
        <v>7.8</v>
      </c>
      <c r="C25" s="79">
        <v>10.73</v>
      </c>
      <c r="D25" s="125">
        <v>32412</v>
      </c>
      <c r="E25" s="240">
        <v>19331</v>
      </c>
      <c r="F25" s="129">
        <f t="shared" si="6"/>
        <v>49864.6</v>
      </c>
      <c r="G25" s="134">
        <f t="shared" si="11"/>
        <v>21619</v>
      </c>
      <c r="H25" s="135">
        <f t="shared" si="7"/>
        <v>71483.600000000006</v>
      </c>
      <c r="I25" s="131">
        <f t="shared" si="8"/>
        <v>24304.400000000001</v>
      </c>
      <c r="J25" s="132">
        <f t="shared" si="9"/>
        <v>1429.7</v>
      </c>
      <c r="K25" s="55">
        <v>284</v>
      </c>
      <c r="L25" s="200">
        <f t="shared" si="5"/>
        <v>214.5</v>
      </c>
      <c r="M25" s="14">
        <f t="shared" si="10"/>
        <v>97716.2</v>
      </c>
    </row>
    <row r="26" spans="1:13" x14ac:dyDescent="0.2">
      <c r="A26" s="20" t="s">
        <v>164</v>
      </c>
      <c r="B26" s="118">
        <v>6.83</v>
      </c>
      <c r="C26" s="79">
        <v>10.73</v>
      </c>
      <c r="D26" s="125">
        <v>32412</v>
      </c>
      <c r="E26" s="240">
        <v>19331</v>
      </c>
      <c r="F26" s="129">
        <f t="shared" si="6"/>
        <v>56946.400000000001</v>
      </c>
      <c r="G26" s="134">
        <f t="shared" si="11"/>
        <v>21619</v>
      </c>
      <c r="H26" s="135">
        <f t="shared" si="7"/>
        <v>78565.399999999994</v>
      </c>
      <c r="I26" s="131">
        <f t="shared" si="8"/>
        <v>26712.2</v>
      </c>
      <c r="J26" s="132">
        <f t="shared" si="9"/>
        <v>1571.3</v>
      </c>
      <c r="K26" s="55">
        <v>284</v>
      </c>
      <c r="L26" s="200">
        <f t="shared" si="5"/>
        <v>235.7</v>
      </c>
      <c r="M26" s="14">
        <f t="shared" si="10"/>
        <v>107368.59999999999</v>
      </c>
    </row>
    <row r="27" spans="1:13" x14ac:dyDescent="0.2">
      <c r="A27" s="20" t="s">
        <v>165</v>
      </c>
      <c r="B27" s="118">
        <v>8.48</v>
      </c>
      <c r="C27" s="79">
        <v>10.73</v>
      </c>
      <c r="D27" s="125">
        <v>32412</v>
      </c>
      <c r="E27" s="240">
        <v>19331</v>
      </c>
      <c r="F27" s="129">
        <f t="shared" si="6"/>
        <v>45866</v>
      </c>
      <c r="G27" s="134">
        <f t="shared" si="11"/>
        <v>21619</v>
      </c>
      <c r="H27" s="135">
        <f t="shared" si="7"/>
        <v>67485</v>
      </c>
      <c r="I27" s="131">
        <f t="shared" si="8"/>
        <v>22944.9</v>
      </c>
      <c r="J27" s="132">
        <f t="shared" si="9"/>
        <v>1349.7</v>
      </c>
      <c r="K27" s="55">
        <v>284</v>
      </c>
      <c r="L27" s="200">
        <f t="shared" si="5"/>
        <v>202.5</v>
      </c>
      <c r="M27" s="14">
        <f t="shared" si="10"/>
        <v>92266.099999999991</v>
      </c>
    </row>
    <row r="28" spans="1:13" x14ac:dyDescent="0.2">
      <c r="A28" s="20" t="s">
        <v>180</v>
      </c>
      <c r="B28" s="118">
        <v>15.74</v>
      </c>
      <c r="C28" s="79">
        <v>27.69</v>
      </c>
      <c r="D28" s="125">
        <v>32412</v>
      </c>
      <c r="E28" s="240">
        <v>19331</v>
      </c>
      <c r="F28" s="129">
        <f t="shared" si="6"/>
        <v>24710.5</v>
      </c>
      <c r="G28" s="134">
        <f t="shared" si="11"/>
        <v>8377.5</v>
      </c>
      <c r="H28" s="135">
        <f t="shared" si="7"/>
        <v>33088</v>
      </c>
      <c r="I28" s="131">
        <f t="shared" si="8"/>
        <v>11249.9</v>
      </c>
      <c r="J28" s="132">
        <f t="shared" si="9"/>
        <v>661.8</v>
      </c>
      <c r="K28" s="55">
        <v>214</v>
      </c>
      <c r="L28" s="200">
        <f t="shared" si="5"/>
        <v>99.3</v>
      </c>
      <c r="M28" s="14">
        <f t="shared" si="10"/>
        <v>45313.000000000007</v>
      </c>
    </row>
    <row r="29" spans="1:13" ht="14.25" x14ac:dyDescent="0.2">
      <c r="A29" s="21" t="s">
        <v>38</v>
      </c>
      <c r="B29" s="118" t="s">
        <v>166</v>
      </c>
      <c r="C29" s="79">
        <v>27.69</v>
      </c>
      <c r="D29" s="125">
        <v>32996</v>
      </c>
      <c r="E29" s="240">
        <v>19331</v>
      </c>
      <c r="F29" s="118" t="s">
        <v>166</v>
      </c>
      <c r="G29" s="134">
        <f t="shared" si="11"/>
        <v>8377.5</v>
      </c>
      <c r="H29" s="120" t="s">
        <v>166</v>
      </c>
      <c r="I29" s="118" t="s">
        <v>166</v>
      </c>
      <c r="J29" s="121" t="s">
        <v>166</v>
      </c>
      <c r="K29" s="55">
        <v>214</v>
      </c>
      <c r="L29" s="76" t="s">
        <v>166</v>
      </c>
      <c r="M29" s="2" t="s">
        <v>22</v>
      </c>
    </row>
    <row r="30" spans="1:13" ht="14.25" x14ac:dyDescent="0.2">
      <c r="A30" s="21" t="s">
        <v>37</v>
      </c>
      <c r="B30" s="118" t="s">
        <v>166</v>
      </c>
      <c r="C30" s="79">
        <v>27.69</v>
      </c>
      <c r="D30" s="125">
        <v>32996</v>
      </c>
      <c r="E30" s="240">
        <v>19331</v>
      </c>
      <c r="F30" s="118" t="s">
        <v>166</v>
      </c>
      <c r="G30" s="134">
        <f t="shared" si="11"/>
        <v>8377.5</v>
      </c>
      <c r="H30" s="120" t="s">
        <v>166</v>
      </c>
      <c r="I30" s="118" t="s">
        <v>166</v>
      </c>
      <c r="J30" s="121" t="s">
        <v>166</v>
      </c>
      <c r="K30" s="55">
        <v>214</v>
      </c>
      <c r="L30" s="76" t="s">
        <v>166</v>
      </c>
      <c r="M30" s="2" t="s">
        <v>22</v>
      </c>
    </row>
    <row r="31" spans="1:13" ht="14.25" x14ac:dyDescent="0.2">
      <c r="A31" s="20" t="s">
        <v>83</v>
      </c>
      <c r="B31" s="118" t="s">
        <v>168</v>
      </c>
      <c r="C31" s="113" t="s">
        <v>166</v>
      </c>
      <c r="D31" s="125" t="s">
        <v>7</v>
      </c>
      <c r="E31" s="240">
        <v>19479</v>
      </c>
      <c r="F31" s="129" t="s">
        <v>7</v>
      </c>
      <c r="G31" s="119" t="s">
        <v>166</v>
      </c>
      <c r="H31" s="120" t="s">
        <v>166</v>
      </c>
      <c r="I31" s="118" t="s">
        <v>166</v>
      </c>
      <c r="J31" s="121" t="s">
        <v>166</v>
      </c>
      <c r="K31" s="55">
        <v>72</v>
      </c>
      <c r="L31" s="76" t="s">
        <v>166</v>
      </c>
      <c r="M31" s="2" t="s">
        <v>22</v>
      </c>
    </row>
    <row r="32" spans="1:13" ht="14.25" x14ac:dyDescent="0.2">
      <c r="A32" s="20" t="s">
        <v>84</v>
      </c>
      <c r="B32" s="118" t="s">
        <v>168</v>
      </c>
      <c r="C32" s="113" t="s">
        <v>166</v>
      </c>
      <c r="D32" s="125" t="s">
        <v>7</v>
      </c>
      <c r="E32" s="240">
        <v>19479</v>
      </c>
      <c r="F32" s="129" t="s">
        <v>7</v>
      </c>
      <c r="G32" s="119" t="s">
        <v>166</v>
      </c>
      <c r="H32" s="120" t="s">
        <v>166</v>
      </c>
      <c r="I32" s="118" t="s">
        <v>166</v>
      </c>
      <c r="J32" s="121" t="s">
        <v>166</v>
      </c>
      <c r="K32" s="55">
        <v>72</v>
      </c>
      <c r="L32" s="76" t="s">
        <v>166</v>
      </c>
      <c r="M32" s="2" t="s">
        <v>22</v>
      </c>
    </row>
    <row r="33" spans="1:13" ht="14.25" x14ac:dyDescent="0.2">
      <c r="A33" s="19" t="s">
        <v>2</v>
      </c>
      <c r="B33" s="118" t="s">
        <v>168</v>
      </c>
      <c r="C33" s="113" t="s">
        <v>166</v>
      </c>
      <c r="D33" s="125" t="s">
        <v>7</v>
      </c>
      <c r="E33" s="240">
        <v>19219</v>
      </c>
      <c r="F33" s="129" t="s">
        <v>7</v>
      </c>
      <c r="G33" s="119" t="s">
        <v>166</v>
      </c>
      <c r="H33" s="120" t="s">
        <v>166</v>
      </c>
      <c r="I33" s="118" t="s">
        <v>166</v>
      </c>
      <c r="J33" s="121" t="s">
        <v>166</v>
      </c>
      <c r="K33" s="55">
        <v>40</v>
      </c>
      <c r="L33" s="76" t="s">
        <v>166</v>
      </c>
      <c r="M33" s="2" t="s">
        <v>22</v>
      </c>
    </row>
    <row r="34" spans="1:13" ht="32.25" customHeight="1" x14ac:dyDescent="0.2">
      <c r="A34" s="19"/>
      <c r="B34" s="249" t="s">
        <v>310</v>
      </c>
      <c r="C34" s="250"/>
      <c r="D34" s="250"/>
      <c r="E34" s="250"/>
      <c r="F34" s="250"/>
      <c r="G34" s="250"/>
      <c r="H34" s="250"/>
      <c r="I34" s="250"/>
      <c r="J34" s="250"/>
      <c r="K34" s="250"/>
      <c r="L34" s="251"/>
      <c r="M34" s="14"/>
    </row>
    <row r="35" spans="1:13" ht="14.25" x14ac:dyDescent="0.2">
      <c r="A35" s="19" t="s">
        <v>21</v>
      </c>
      <c r="B35" s="118" t="s">
        <v>168</v>
      </c>
      <c r="C35" s="113" t="s">
        <v>166</v>
      </c>
      <c r="D35" s="125" t="s">
        <v>7</v>
      </c>
      <c r="E35" s="240">
        <v>19219</v>
      </c>
      <c r="F35" s="129" t="s">
        <v>7</v>
      </c>
      <c r="G35" s="119" t="s">
        <v>166</v>
      </c>
      <c r="H35" s="120" t="s">
        <v>166</v>
      </c>
      <c r="I35" s="118" t="s">
        <v>166</v>
      </c>
      <c r="J35" s="121" t="s">
        <v>166</v>
      </c>
      <c r="K35" s="55">
        <v>40</v>
      </c>
      <c r="L35" s="76" t="s">
        <v>166</v>
      </c>
      <c r="M35" s="2" t="s">
        <v>22</v>
      </c>
    </row>
    <row r="36" spans="1:13" ht="14.25" x14ac:dyDescent="0.2">
      <c r="A36" s="19" t="s">
        <v>257</v>
      </c>
      <c r="B36" s="118" t="s">
        <v>168</v>
      </c>
      <c r="C36" s="113" t="s">
        <v>166</v>
      </c>
      <c r="D36" s="125" t="s">
        <v>7</v>
      </c>
      <c r="E36" s="240">
        <v>19219</v>
      </c>
      <c r="F36" s="129" t="s">
        <v>7</v>
      </c>
      <c r="G36" s="119" t="s">
        <v>166</v>
      </c>
      <c r="H36" s="120" t="s">
        <v>166</v>
      </c>
      <c r="I36" s="118" t="s">
        <v>166</v>
      </c>
      <c r="J36" s="121" t="s">
        <v>166</v>
      </c>
      <c r="K36" s="55">
        <v>40</v>
      </c>
      <c r="L36" s="76" t="s">
        <v>166</v>
      </c>
      <c r="M36" s="2" t="s">
        <v>22</v>
      </c>
    </row>
    <row r="37" spans="1:13" ht="30.75" customHeight="1" x14ac:dyDescent="0.2">
      <c r="A37" s="19"/>
      <c r="B37" s="249" t="s">
        <v>103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1"/>
      <c r="M37" s="14"/>
    </row>
    <row r="38" spans="1:13" x14ac:dyDescent="0.2">
      <c r="A38" s="20" t="s">
        <v>129</v>
      </c>
      <c r="B38" s="118">
        <v>20.149999999999999</v>
      </c>
      <c r="C38" s="79">
        <v>154.77000000000001</v>
      </c>
      <c r="D38" s="236">
        <v>37600</v>
      </c>
      <c r="E38" s="240">
        <v>22491</v>
      </c>
      <c r="F38" s="129">
        <f t="shared" ref="F38:G43" si="12">ROUND(D38/B38*12,1)</f>
        <v>22392.1</v>
      </c>
      <c r="G38" s="127">
        <f t="shared" si="12"/>
        <v>1743.8</v>
      </c>
      <c r="H38" s="130">
        <f t="shared" ref="H38:H43" si="13">SUM(F38:G38)</f>
        <v>24135.899999999998</v>
      </c>
      <c r="I38" s="131">
        <f t="shared" ref="I38:I43" si="14">ROUND(H38*0.34,1)</f>
        <v>8206.2000000000007</v>
      </c>
      <c r="J38" s="132">
        <f t="shared" ref="J38:J43" si="15">ROUND(H38*0.02,1)</f>
        <v>482.7</v>
      </c>
      <c r="K38" s="55">
        <v>0</v>
      </c>
      <c r="L38" s="200">
        <f t="shared" ref="L38:L43" si="16">ROUND(0.003*H38,1)</f>
        <v>72.400000000000006</v>
      </c>
      <c r="M38" s="14">
        <f t="shared" ref="M38:M43" si="17">SUM(H38:L38)</f>
        <v>32897.199999999997</v>
      </c>
    </row>
    <row r="39" spans="1:13" x14ac:dyDescent="0.2">
      <c r="A39" s="20" t="s">
        <v>43</v>
      </c>
      <c r="B39" s="118">
        <v>53.76</v>
      </c>
      <c r="C39" s="79">
        <v>460.29</v>
      </c>
      <c r="D39" s="236">
        <v>37600</v>
      </c>
      <c r="E39" s="240">
        <v>22491</v>
      </c>
      <c r="F39" s="129">
        <f t="shared" si="12"/>
        <v>8392.9</v>
      </c>
      <c r="G39" s="127">
        <f t="shared" si="12"/>
        <v>586.4</v>
      </c>
      <c r="H39" s="130">
        <f t="shared" si="13"/>
        <v>8979.2999999999993</v>
      </c>
      <c r="I39" s="131">
        <f t="shared" si="14"/>
        <v>3053</v>
      </c>
      <c r="J39" s="132">
        <f t="shared" si="15"/>
        <v>179.6</v>
      </c>
      <c r="K39" s="55">
        <v>0</v>
      </c>
      <c r="L39" s="200">
        <f t="shared" si="16"/>
        <v>26.9</v>
      </c>
      <c r="M39" s="14">
        <f t="shared" si="17"/>
        <v>12238.8</v>
      </c>
    </row>
    <row r="40" spans="1:13" x14ac:dyDescent="0.2">
      <c r="A40" s="20" t="s">
        <v>44</v>
      </c>
      <c r="B40" s="118">
        <v>74.27</v>
      </c>
      <c r="C40" s="79">
        <v>460.29</v>
      </c>
      <c r="D40" s="236">
        <v>37600</v>
      </c>
      <c r="E40" s="240">
        <v>22491</v>
      </c>
      <c r="F40" s="129">
        <f t="shared" si="12"/>
        <v>6075.1</v>
      </c>
      <c r="G40" s="127">
        <f t="shared" si="12"/>
        <v>586.4</v>
      </c>
      <c r="H40" s="130">
        <f t="shared" si="13"/>
        <v>6661.5</v>
      </c>
      <c r="I40" s="131">
        <f t="shared" si="14"/>
        <v>2264.9</v>
      </c>
      <c r="J40" s="132">
        <f t="shared" si="15"/>
        <v>133.19999999999999</v>
      </c>
      <c r="K40" s="55">
        <v>0</v>
      </c>
      <c r="L40" s="200">
        <f t="shared" si="16"/>
        <v>20</v>
      </c>
      <c r="M40" s="14">
        <f t="shared" si="17"/>
        <v>9079.6</v>
      </c>
    </row>
    <row r="41" spans="1:13" x14ac:dyDescent="0.2">
      <c r="A41" s="20" t="s">
        <v>45</v>
      </c>
      <c r="B41" s="118">
        <v>44.56</v>
      </c>
      <c r="C41" s="79">
        <v>460.29</v>
      </c>
      <c r="D41" s="236">
        <v>37600</v>
      </c>
      <c r="E41" s="240">
        <v>22491</v>
      </c>
      <c r="F41" s="129">
        <f t="shared" si="12"/>
        <v>10125.700000000001</v>
      </c>
      <c r="G41" s="127">
        <f t="shared" si="12"/>
        <v>586.4</v>
      </c>
      <c r="H41" s="130">
        <f t="shared" si="13"/>
        <v>10712.1</v>
      </c>
      <c r="I41" s="131">
        <f t="shared" si="14"/>
        <v>3642.1</v>
      </c>
      <c r="J41" s="132">
        <f t="shared" si="15"/>
        <v>214.2</v>
      </c>
      <c r="K41" s="55">
        <v>0</v>
      </c>
      <c r="L41" s="200">
        <f t="shared" si="16"/>
        <v>32.1</v>
      </c>
      <c r="M41" s="14">
        <f t="shared" si="17"/>
        <v>14600.500000000002</v>
      </c>
    </row>
    <row r="42" spans="1:13" x14ac:dyDescent="0.2">
      <c r="A42" s="20" t="s">
        <v>46</v>
      </c>
      <c r="B42" s="118">
        <v>95.49</v>
      </c>
      <c r="C42" s="79">
        <v>460.29</v>
      </c>
      <c r="D42" s="236">
        <v>37600</v>
      </c>
      <c r="E42" s="240">
        <v>22491</v>
      </c>
      <c r="F42" s="129">
        <f t="shared" si="12"/>
        <v>4725.1000000000004</v>
      </c>
      <c r="G42" s="127">
        <f t="shared" si="12"/>
        <v>586.4</v>
      </c>
      <c r="H42" s="130">
        <f t="shared" si="13"/>
        <v>5311.5</v>
      </c>
      <c r="I42" s="131">
        <f t="shared" si="14"/>
        <v>1805.9</v>
      </c>
      <c r="J42" s="132">
        <f t="shared" si="15"/>
        <v>106.2</v>
      </c>
      <c r="K42" s="55">
        <v>0</v>
      </c>
      <c r="L42" s="200">
        <f t="shared" si="16"/>
        <v>15.9</v>
      </c>
      <c r="M42" s="14">
        <f t="shared" si="17"/>
        <v>7239.4999999999991</v>
      </c>
    </row>
    <row r="43" spans="1:13" s="213" customFormat="1" x14ac:dyDescent="0.2">
      <c r="A43" s="81" t="s">
        <v>50</v>
      </c>
      <c r="B43" s="118">
        <v>2.31</v>
      </c>
      <c r="C43" s="79">
        <v>3.42</v>
      </c>
      <c r="D43" s="125">
        <v>34347</v>
      </c>
      <c r="E43" s="240">
        <v>21797</v>
      </c>
      <c r="F43" s="129">
        <f t="shared" si="12"/>
        <v>178426</v>
      </c>
      <c r="G43" s="127">
        <f t="shared" si="12"/>
        <v>76480.7</v>
      </c>
      <c r="H43" s="130">
        <f t="shared" si="13"/>
        <v>254906.7</v>
      </c>
      <c r="I43" s="131">
        <f t="shared" si="14"/>
        <v>86668.3</v>
      </c>
      <c r="J43" s="132">
        <f t="shared" si="15"/>
        <v>5098.1000000000004</v>
      </c>
      <c r="K43" s="248">
        <v>1500</v>
      </c>
      <c r="L43" s="200">
        <f t="shared" si="16"/>
        <v>764.7</v>
      </c>
      <c r="M43" s="212">
        <f t="shared" si="17"/>
        <v>348937.8</v>
      </c>
    </row>
    <row r="44" spans="1:13" ht="14.25" x14ac:dyDescent="0.2">
      <c r="A44" s="22" t="s">
        <v>0</v>
      </c>
      <c r="B44" s="137"/>
      <c r="C44" s="80"/>
      <c r="D44" s="107"/>
      <c r="E44" s="238"/>
      <c r="F44" s="138"/>
      <c r="G44" s="139"/>
      <c r="H44" s="140"/>
      <c r="I44" s="141"/>
      <c r="J44" s="142"/>
      <c r="K44" s="56"/>
      <c r="L44" s="65"/>
      <c r="M44" s="12"/>
    </row>
    <row r="45" spans="1:13" ht="14.25" x14ac:dyDescent="0.2">
      <c r="A45" s="22" t="s">
        <v>130</v>
      </c>
      <c r="B45" s="137"/>
      <c r="C45" s="80"/>
      <c r="D45" s="107"/>
      <c r="E45" s="238"/>
      <c r="F45" s="138"/>
      <c r="G45" s="139"/>
      <c r="H45" s="140"/>
      <c r="I45" s="141"/>
      <c r="J45" s="142"/>
      <c r="K45" s="56"/>
      <c r="L45" s="65"/>
      <c r="M45" s="12"/>
    </row>
    <row r="46" spans="1:13" x14ac:dyDescent="0.2">
      <c r="A46" s="23" t="s">
        <v>217</v>
      </c>
      <c r="B46" s="112">
        <v>10.78</v>
      </c>
      <c r="C46" s="78">
        <v>29.15</v>
      </c>
      <c r="D46" s="114">
        <v>38338</v>
      </c>
      <c r="E46" s="239">
        <v>21206</v>
      </c>
      <c r="F46" s="143">
        <f t="shared" ref="F46:F85" si="18">ROUND(D46/B46*12,1)</f>
        <v>42676.800000000003</v>
      </c>
      <c r="G46" s="144">
        <f t="shared" ref="G46:G85" si="19">ROUND(E46/C46*12,1)</f>
        <v>8729.7000000000007</v>
      </c>
      <c r="H46" s="145">
        <f t="shared" ref="H46:H84" si="20">SUM(F46:G46)</f>
        <v>51406.5</v>
      </c>
      <c r="I46" s="146">
        <f t="shared" ref="I46:I85" si="21">ROUND(H46*0.34,1)</f>
        <v>17478.2</v>
      </c>
      <c r="J46" s="147">
        <f t="shared" ref="J46:J85" si="22">ROUND(H46*0.02,1)</f>
        <v>1028.0999999999999</v>
      </c>
      <c r="K46" s="57">
        <v>650</v>
      </c>
      <c r="L46" s="66">
        <f t="shared" ref="L46:L85" si="23">ROUND(0.003*H46,1)</f>
        <v>154.19999999999999</v>
      </c>
      <c r="M46" s="13">
        <f t="shared" ref="M46:M85" si="24">SUM(H46:L46)</f>
        <v>70717</v>
      </c>
    </row>
    <row r="47" spans="1:13" x14ac:dyDescent="0.2">
      <c r="A47" s="71" t="s">
        <v>135</v>
      </c>
      <c r="B47" s="118">
        <v>11.5</v>
      </c>
      <c r="C47" s="79">
        <v>37.19</v>
      </c>
      <c r="D47" s="114">
        <v>38338</v>
      </c>
      <c r="E47" s="239">
        <v>21206</v>
      </c>
      <c r="F47" s="143">
        <f t="shared" si="18"/>
        <v>40004.9</v>
      </c>
      <c r="G47" s="144">
        <f t="shared" si="19"/>
        <v>6842.5</v>
      </c>
      <c r="H47" s="145">
        <f>SUM(F47:G47)</f>
        <v>46847.4</v>
      </c>
      <c r="I47" s="146">
        <f t="shared" si="21"/>
        <v>15928.1</v>
      </c>
      <c r="J47" s="147">
        <f t="shared" si="22"/>
        <v>936.9</v>
      </c>
      <c r="K47" s="57">
        <v>650</v>
      </c>
      <c r="L47" s="66">
        <f t="shared" si="23"/>
        <v>140.5</v>
      </c>
      <c r="M47" s="13">
        <f>SUM(H47:L47)</f>
        <v>64502.9</v>
      </c>
    </row>
    <row r="48" spans="1:13" x14ac:dyDescent="0.2">
      <c r="A48" s="71" t="s">
        <v>178</v>
      </c>
      <c r="B48" s="118">
        <v>10.61</v>
      </c>
      <c r="C48" s="79">
        <v>37.19</v>
      </c>
      <c r="D48" s="125">
        <v>38338</v>
      </c>
      <c r="E48" s="240">
        <v>21206</v>
      </c>
      <c r="F48" s="129">
        <f t="shared" si="18"/>
        <v>43360.6</v>
      </c>
      <c r="G48" s="127">
        <f t="shared" si="19"/>
        <v>6842.5</v>
      </c>
      <c r="H48" s="130">
        <f>SUM(F48:G48)</f>
        <v>50203.1</v>
      </c>
      <c r="I48" s="131">
        <f t="shared" si="21"/>
        <v>17069.099999999999</v>
      </c>
      <c r="J48" s="132">
        <f t="shared" si="22"/>
        <v>1004.1</v>
      </c>
      <c r="K48" s="55">
        <v>650</v>
      </c>
      <c r="L48" s="64">
        <f t="shared" si="23"/>
        <v>150.6</v>
      </c>
      <c r="M48" s="14">
        <f t="shared" si="24"/>
        <v>69076.900000000009</v>
      </c>
    </row>
    <row r="49" spans="1:13" x14ac:dyDescent="0.2">
      <c r="A49" s="23" t="s">
        <v>121</v>
      </c>
      <c r="B49" s="118">
        <v>10.61</v>
      </c>
      <c r="C49" s="79">
        <v>37.19</v>
      </c>
      <c r="D49" s="107">
        <v>38338</v>
      </c>
      <c r="E49" s="238">
        <v>21206</v>
      </c>
      <c r="F49" s="138">
        <f t="shared" si="18"/>
        <v>43360.6</v>
      </c>
      <c r="G49" s="139">
        <f t="shared" si="19"/>
        <v>6842.5</v>
      </c>
      <c r="H49" s="140">
        <f t="shared" si="20"/>
        <v>50203.1</v>
      </c>
      <c r="I49" s="141">
        <f t="shared" si="21"/>
        <v>17069.099999999999</v>
      </c>
      <c r="J49" s="142">
        <f t="shared" si="22"/>
        <v>1004.1</v>
      </c>
      <c r="K49" s="56">
        <v>650</v>
      </c>
      <c r="L49" s="65">
        <f t="shared" si="23"/>
        <v>150.6</v>
      </c>
      <c r="M49" s="12">
        <f t="shared" si="24"/>
        <v>69076.900000000009</v>
      </c>
    </row>
    <row r="50" spans="1:13" x14ac:dyDescent="0.2">
      <c r="A50" s="23" t="s">
        <v>136</v>
      </c>
      <c r="B50" s="118">
        <v>11.75</v>
      </c>
      <c r="C50" s="79">
        <v>37.19</v>
      </c>
      <c r="D50" s="125">
        <v>38338</v>
      </c>
      <c r="E50" s="240">
        <v>21206</v>
      </c>
      <c r="F50" s="129">
        <f t="shared" si="18"/>
        <v>39153.699999999997</v>
      </c>
      <c r="G50" s="127">
        <f t="shared" si="19"/>
        <v>6842.5</v>
      </c>
      <c r="H50" s="130">
        <f t="shared" si="20"/>
        <v>45996.2</v>
      </c>
      <c r="I50" s="131">
        <f t="shared" si="21"/>
        <v>15638.7</v>
      </c>
      <c r="J50" s="132">
        <f t="shared" si="22"/>
        <v>919.9</v>
      </c>
      <c r="K50" s="55">
        <v>650</v>
      </c>
      <c r="L50" s="64">
        <f t="shared" si="23"/>
        <v>138</v>
      </c>
      <c r="M50" s="14">
        <f t="shared" si="24"/>
        <v>63342.799999999996</v>
      </c>
    </row>
    <row r="51" spans="1:13" x14ac:dyDescent="0.2">
      <c r="A51" s="23" t="s">
        <v>192</v>
      </c>
      <c r="B51" s="118">
        <v>10.61</v>
      </c>
      <c r="C51" s="79">
        <v>37.19</v>
      </c>
      <c r="D51" s="125">
        <v>38338</v>
      </c>
      <c r="E51" s="240">
        <v>21206</v>
      </c>
      <c r="F51" s="129">
        <f t="shared" si="18"/>
        <v>43360.6</v>
      </c>
      <c r="G51" s="127">
        <f t="shared" si="19"/>
        <v>6842.5</v>
      </c>
      <c r="H51" s="130">
        <f t="shared" si="20"/>
        <v>50203.1</v>
      </c>
      <c r="I51" s="131">
        <f t="shared" si="21"/>
        <v>17069.099999999999</v>
      </c>
      <c r="J51" s="132">
        <f t="shared" si="22"/>
        <v>1004.1</v>
      </c>
      <c r="K51" s="55">
        <v>650</v>
      </c>
      <c r="L51" s="64">
        <f t="shared" si="23"/>
        <v>150.6</v>
      </c>
      <c r="M51" s="14">
        <f t="shared" si="24"/>
        <v>69076.900000000009</v>
      </c>
    </row>
    <row r="52" spans="1:13" x14ac:dyDescent="0.2">
      <c r="A52" s="23" t="s">
        <v>137</v>
      </c>
      <c r="B52" s="118">
        <v>11.5</v>
      </c>
      <c r="C52" s="79">
        <v>37.19</v>
      </c>
      <c r="D52" s="125">
        <v>38338</v>
      </c>
      <c r="E52" s="240">
        <v>21206</v>
      </c>
      <c r="F52" s="129">
        <f t="shared" si="18"/>
        <v>40004.9</v>
      </c>
      <c r="G52" s="127">
        <f t="shared" si="19"/>
        <v>6842.5</v>
      </c>
      <c r="H52" s="130">
        <f t="shared" si="20"/>
        <v>46847.4</v>
      </c>
      <c r="I52" s="131">
        <f t="shared" si="21"/>
        <v>15928.1</v>
      </c>
      <c r="J52" s="132">
        <f t="shared" si="22"/>
        <v>936.9</v>
      </c>
      <c r="K52" s="55">
        <v>650</v>
      </c>
      <c r="L52" s="64">
        <f t="shared" si="23"/>
        <v>140.5</v>
      </c>
      <c r="M52" s="14">
        <f t="shared" si="24"/>
        <v>64502.9</v>
      </c>
    </row>
    <row r="53" spans="1:13" x14ac:dyDescent="0.2">
      <c r="A53" s="23" t="s">
        <v>114</v>
      </c>
      <c r="B53" s="118">
        <v>10.64</v>
      </c>
      <c r="C53" s="79">
        <v>38.19</v>
      </c>
      <c r="D53" s="125">
        <v>38338</v>
      </c>
      <c r="E53" s="240">
        <v>21206</v>
      </c>
      <c r="F53" s="129">
        <f t="shared" si="18"/>
        <v>43238.3</v>
      </c>
      <c r="G53" s="127">
        <f t="shared" si="19"/>
        <v>6663.3</v>
      </c>
      <c r="H53" s="130">
        <f t="shared" si="20"/>
        <v>49901.600000000006</v>
      </c>
      <c r="I53" s="131">
        <f t="shared" si="21"/>
        <v>16966.5</v>
      </c>
      <c r="J53" s="132">
        <f t="shared" si="22"/>
        <v>998</v>
      </c>
      <c r="K53" s="55">
        <v>650</v>
      </c>
      <c r="L53" s="64">
        <f t="shared" si="23"/>
        <v>149.69999999999999</v>
      </c>
      <c r="M53" s="14">
        <f t="shared" si="24"/>
        <v>68665.8</v>
      </c>
    </row>
    <row r="54" spans="1:13" x14ac:dyDescent="0.2">
      <c r="A54" s="214" t="s">
        <v>138</v>
      </c>
      <c r="B54" s="118">
        <v>10.94</v>
      </c>
      <c r="C54" s="79">
        <v>37.19</v>
      </c>
      <c r="D54" s="125">
        <v>38338</v>
      </c>
      <c r="E54" s="240">
        <v>21206</v>
      </c>
      <c r="F54" s="129">
        <f t="shared" si="18"/>
        <v>42052.7</v>
      </c>
      <c r="G54" s="127">
        <f t="shared" si="19"/>
        <v>6842.5</v>
      </c>
      <c r="H54" s="130">
        <f t="shared" si="20"/>
        <v>48895.199999999997</v>
      </c>
      <c r="I54" s="131">
        <f t="shared" si="21"/>
        <v>16624.400000000001</v>
      </c>
      <c r="J54" s="132">
        <f t="shared" si="22"/>
        <v>977.9</v>
      </c>
      <c r="K54" s="55">
        <v>650</v>
      </c>
      <c r="L54" s="64">
        <f t="shared" si="23"/>
        <v>146.69999999999999</v>
      </c>
      <c r="M54" s="14">
        <f t="shared" si="24"/>
        <v>67294.2</v>
      </c>
    </row>
    <row r="55" spans="1:13" x14ac:dyDescent="0.2">
      <c r="A55" s="23" t="s">
        <v>194</v>
      </c>
      <c r="B55" s="118">
        <v>11.53</v>
      </c>
      <c r="C55" s="79">
        <v>37.19</v>
      </c>
      <c r="D55" s="125">
        <v>38338</v>
      </c>
      <c r="E55" s="240">
        <v>21206</v>
      </c>
      <c r="F55" s="129">
        <f t="shared" si="18"/>
        <v>39900.800000000003</v>
      </c>
      <c r="G55" s="127">
        <f t="shared" si="19"/>
        <v>6842.5</v>
      </c>
      <c r="H55" s="130">
        <f t="shared" si="20"/>
        <v>46743.3</v>
      </c>
      <c r="I55" s="131">
        <f t="shared" si="21"/>
        <v>15892.7</v>
      </c>
      <c r="J55" s="132">
        <f t="shared" si="22"/>
        <v>934.9</v>
      </c>
      <c r="K55" s="55">
        <v>650</v>
      </c>
      <c r="L55" s="64">
        <f t="shared" si="23"/>
        <v>140.19999999999999</v>
      </c>
      <c r="M55" s="14">
        <f t="shared" si="24"/>
        <v>64361.1</v>
      </c>
    </row>
    <row r="56" spans="1:13" x14ac:dyDescent="0.2">
      <c r="A56" s="23" t="s">
        <v>139</v>
      </c>
      <c r="B56" s="118">
        <v>11.53</v>
      </c>
      <c r="C56" s="79">
        <v>37.19</v>
      </c>
      <c r="D56" s="125">
        <v>38338</v>
      </c>
      <c r="E56" s="240">
        <v>21206</v>
      </c>
      <c r="F56" s="129">
        <f t="shared" si="18"/>
        <v>39900.800000000003</v>
      </c>
      <c r="G56" s="127">
        <f t="shared" si="19"/>
        <v>6842.5</v>
      </c>
      <c r="H56" s="130">
        <f t="shared" si="20"/>
        <v>46743.3</v>
      </c>
      <c r="I56" s="131">
        <f t="shared" si="21"/>
        <v>15892.7</v>
      </c>
      <c r="J56" s="132">
        <f t="shared" si="22"/>
        <v>934.9</v>
      </c>
      <c r="K56" s="55">
        <v>650</v>
      </c>
      <c r="L56" s="64">
        <f t="shared" si="23"/>
        <v>140.19999999999999</v>
      </c>
      <c r="M56" s="14">
        <f t="shared" si="24"/>
        <v>64361.1</v>
      </c>
    </row>
    <row r="57" spans="1:13" x14ac:dyDescent="0.2">
      <c r="A57" s="215" t="s">
        <v>140</v>
      </c>
      <c r="B57" s="118">
        <v>11.53</v>
      </c>
      <c r="C57" s="79">
        <v>37.19</v>
      </c>
      <c r="D57" s="125">
        <v>38338</v>
      </c>
      <c r="E57" s="240">
        <v>21206</v>
      </c>
      <c r="F57" s="129">
        <f t="shared" si="18"/>
        <v>39900.800000000003</v>
      </c>
      <c r="G57" s="127">
        <f t="shared" si="19"/>
        <v>6842.5</v>
      </c>
      <c r="H57" s="130">
        <f>SUM(F57:G57)</f>
        <v>46743.3</v>
      </c>
      <c r="I57" s="131">
        <f t="shared" si="21"/>
        <v>15892.7</v>
      </c>
      <c r="J57" s="132">
        <f t="shared" si="22"/>
        <v>934.9</v>
      </c>
      <c r="K57" s="55">
        <v>650</v>
      </c>
      <c r="L57" s="64">
        <f t="shared" si="23"/>
        <v>140.19999999999999</v>
      </c>
      <c r="M57" s="14">
        <f t="shared" si="24"/>
        <v>64361.1</v>
      </c>
    </row>
    <row r="58" spans="1:13" x14ac:dyDescent="0.2">
      <c r="A58" s="23" t="s">
        <v>141</v>
      </c>
      <c r="B58" s="118">
        <v>10.77</v>
      </c>
      <c r="C58" s="79">
        <v>37.19</v>
      </c>
      <c r="D58" s="125">
        <v>38338</v>
      </c>
      <c r="E58" s="240">
        <v>21206</v>
      </c>
      <c r="F58" s="129">
        <f t="shared" si="18"/>
        <v>42716.4</v>
      </c>
      <c r="G58" s="127">
        <f t="shared" si="19"/>
        <v>6842.5</v>
      </c>
      <c r="H58" s="130">
        <f t="shared" si="20"/>
        <v>49558.9</v>
      </c>
      <c r="I58" s="131">
        <f t="shared" si="21"/>
        <v>16850</v>
      </c>
      <c r="J58" s="132">
        <f t="shared" si="22"/>
        <v>991.2</v>
      </c>
      <c r="K58" s="55">
        <v>650</v>
      </c>
      <c r="L58" s="64">
        <f t="shared" si="23"/>
        <v>148.69999999999999</v>
      </c>
      <c r="M58" s="14">
        <f t="shared" si="24"/>
        <v>68198.799999999988</v>
      </c>
    </row>
    <row r="59" spans="1:13" x14ac:dyDescent="0.2">
      <c r="A59" s="23" t="s">
        <v>142</v>
      </c>
      <c r="B59" s="118">
        <v>12.35</v>
      </c>
      <c r="C59" s="79">
        <v>40.200000000000003</v>
      </c>
      <c r="D59" s="125">
        <v>38338</v>
      </c>
      <c r="E59" s="240">
        <v>21206</v>
      </c>
      <c r="F59" s="129">
        <f t="shared" si="18"/>
        <v>37251.5</v>
      </c>
      <c r="G59" s="127">
        <f t="shared" si="19"/>
        <v>6330.1</v>
      </c>
      <c r="H59" s="130">
        <f t="shared" si="20"/>
        <v>43581.599999999999</v>
      </c>
      <c r="I59" s="131">
        <f t="shared" si="21"/>
        <v>14817.7</v>
      </c>
      <c r="J59" s="132">
        <f t="shared" si="22"/>
        <v>871.6</v>
      </c>
      <c r="K59" s="55">
        <v>650</v>
      </c>
      <c r="L59" s="64">
        <f t="shared" si="23"/>
        <v>130.69999999999999</v>
      </c>
      <c r="M59" s="14">
        <f t="shared" si="24"/>
        <v>60051.6</v>
      </c>
    </row>
    <row r="60" spans="1:13" x14ac:dyDescent="0.2">
      <c r="A60" s="23" t="s">
        <v>218</v>
      </c>
      <c r="B60" s="118">
        <v>12.35</v>
      </c>
      <c r="C60" s="79">
        <v>40.200000000000003</v>
      </c>
      <c r="D60" s="125">
        <v>38338</v>
      </c>
      <c r="E60" s="240">
        <v>21206</v>
      </c>
      <c r="F60" s="129">
        <f t="shared" si="18"/>
        <v>37251.5</v>
      </c>
      <c r="G60" s="127">
        <f t="shared" si="19"/>
        <v>6330.1</v>
      </c>
      <c r="H60" s="130">
        <f t="shared" si="20"/>
        <v>43581.599999999999</v>
      </c>
      <c r="I60" s="131">
        <f t="shared" si="21"/>
        <v>14817.7</v>
      </c>
      <c r="J60" s="132">
        <f t="shared" si="22"/>
        <v>871.6</v>
      </c>
      <c r="K60" s="55">
        <v>650</v>
      </c>
      <c r="L60" s="64">
        <f t="shared" si="23"/>
        <v>130.69999999999999</v>
      </c>
      <c r="M60" s="14">
        <f t="shared" si="24"/>
        <v>60051.6</v>
      </c>
    </row>
    <row r="61" spans="1:13" x14ac:dyDescent="0.2">
      <c r="A61" s="23" t="s">
        <v>259</v>
      </c>
      <c r="B61" s="118">
        <v>9.4700000000000006</v>
      </c>
      <c r="C61" s="79">
        <v>29.15</v>
      </c>
      <c r="D61" s="125">
        <v>38338</v>
      </c>
      <c r="E61" s="240">
        <v>21206</v>
      </c>
      <c r="F61" s="129">
        <f t="shared" si="18"/>
        <v>48580.4</v>
      </c>
      <c r="G61" s="127">
        <f t="shared" si="19"/>
        <v>8729.7000000000007</v>
      </c>
      <c r="H61" s="130">
        <f>SUM(F61:G61)</f>
        <v>57310.100000000006</v>
      </c>
      <c r="I61" s="131">
        <f t="shared" si="21"/>
        <v>19485.400000000001</v>
      </c>
      <c r="J61" s="132">
        <f t="shared" si="22"/>
        <v>1146.2</v>
      </c>
      <c r="K61" s="55">
        <v>650</v>
      </c>
      <c r="L61" s="64">
        <f t="shared" si="23"/>
        <v>171.9</v>
      </c>
      <c r="M61" s="14">
        <f t="shared" si="24"/>
        <v>78763.599999999991</v>
      </c>
    </row>
    <row r="62" spans="1:13" x14ac:dyDescent="0.2">
      <c r="A62" s="214" t="s">
        <v>203</v>
      </c>
      <c r="B62" s="118">
        <v>10.29</v>
      </c>
      <c r="C62" s="79">
        <v>29.15</v>
      </c>
      <c r="D62" s="125">
        <v>38338</v>
      </c>
      <c r="E62" s="240">
        <v>21206</v>
      </c>
      <c r="F62" s="129">
        <f t="shared" si="18"/>
        <v>44709</v>
      </c>
      <c r="G62" s="127">
        <f t="shared" si="19"/>
        <v>8729.7000000000007</v>
      </c>
      <c r="H62" s="130">
        <f t="shared" si="20"/>
        <v>53438.7</v>
      </c>
      <c r="I62" s="131">
        <f t="shared" si="21"/>
        <v>18169.2</v>
      </c>
      <c r="J62" s="132">
        <f t="shared" si="22"/>
        <v>1068.8</v>
      </c>
      <c r="K62" s="55">
        <v>650</v>
      </c>
      <c r="L62" s="64">
        <f t="shared" si="23"/>
        <v>160.30000000000001</v>
      </c>
      <c r="M62" s="14">
        <f t="shared" si="24"/>
        <v>73487</v>
      </c>
    </row>
    <row r="63" spans="1:13" x14ac:dyDescent="0.2">
      <c r="A63" s="51" t="s">
        <v>143</v>
      </c>
      <c r="B63" s="118">
        <v>10.57</v>
      </c>
      <c r="C63" s="79">
        <v>29.15</v>
      </c>
      <c r="D63" s="125">
        <v>38338</v>
      </c>
      <c r="E63" s="240">
        <v>21206</v>
      </c>
      <c r="F63" s="129">
        <f t="shared" si="18"/>
        <v>43524.7</v>
      </c>
      <c r="G63" s="127">
        <f t="shared" si="19"/>
        <v>8729.7000000000007</v>
      </c>
      <c r="H63" s="130">
        <f>SUM(F63:G63)</f>
        <v>52254.399999999994</v>
      </c>
      <c r="I63" s="131">
        <f t="shared" si="21"/>
        <v>17766.5</v>
      </c>
      <c r="J63" s="132">
        <f t="shared" si="22"/>
        <v>1045.0999999999999</v>
      </c>
      <c r="K63" s="55">
        <v>650</v>
      </c>
      <c r="L63" s="64">
        <f t="shared" si="23"/>
        <v>156.80000000000001</v>
      </c>
      <c r="M63" s="14">
        <f>SUM(H63:L63)</f>
        <v>71872.800000000003</v>
      </c>
    </row>
    <row r="64" spans="1:13" x14ac:dyDescent="0.2">
      <c r="A64" s="23" t="s">
        <v>207</v>
      </c>
      <c r="B64" s="118">
        <v>11.13</v>
      </c>
      <c r="C64" s="79">
        <v>32.159999999999997</v>
      </c>
      <c r="D64" s="125">
        <v>38338</v>
      </c>
      <c r="E64" s="240">
        <v>21206</v>
      </c>
      <c r="F64" s="129">
        <f t="shared" si="18"/>
        <v>41334.800000000003</v>
      </c>
      <c r="G64" s="127">
        <f t="shared" si="19"/>
        <v>7912.7</v>
      </c>
      <c r="H64" s="130">
        <f t="shared" si="20"/>
        <v>49247.5</v>
      </c>
      <c r="I64" s="131">
        <f t="shared" si="21"/>
        <v>16744.2</v>
      </c>
      <c r="J64" s="132">
        <f t="shared" si="22"/>
        <v>985</v>
      </c>
      <c r="K64" s="55">
        <v>650</v>
      </c>
      <c r="L64" s="64">
        <f t="shared" si="23"/>
        <v>147.69999999999999</v>
      </c>
      <c r="M64" s="14">
        <f t="shared" si="24"/>
        <v>67774.399999999994</v>
      </c>
    </row>
    <row r="65" spans="1:13" x14ac:dyDescent="0.2">
      <c r="A65" s="227" t="s">
        <v>307</v>
      </c>
      <c r="B65" s="118">
        <v>9.43</v>
      </c>
      <c r="C65" s="79">
        <v>30.15</v>
      </c>
      <c r="D65" s="125">
        <v>38338</v>
      </c>
      <c r="E65" s="240">
        <v>21206</v>
      </c>
      <c r="F65" s="129">
        <f t="shared" si="18"/>
        <v>48786.400000000001</v>
      </c>
      <c r="G65" s="127">
        <f t="shared" si="19"/>
        <v>8440.2000000000007</v>
      </c>
      <c r="H65" s="130">
        <f>SUM(F65:G65)</f>
        <v>57226.600000000006</v>
      </c>
      <c r="I65" s="131">
        <f t="shared" si="21"/>
        <v>19457</v>
      </c>
      <c r="J65" s="132">
        <f t="shared" si="22"/>
        <v>1144.5</v>
      </c>
      <c r="K65" s="55">
        <v>650</v>
      </c>
      <c r="L65" s="64">
        <f t="shared" si="23"/>
        <v>171.7</v>
      </c>
      <c r="M65" s="14">
        <f>SUM(H65:L65)</f>
        <v>78649.8</v>
      </c>
    </row>
    <row r="66" spans="1:13" x14ac:dyDescent="0.2">
      <c r="A66" s="23" t="s">
        <v>219</v>
      </c>
      <c r="B66" s="118">
        <v>9.43</v>
      </c>
      <c r="C66" s="79">
        <v>38.19</v>
      </c>
      <c r="D66" s="125">
        <v>38338</v>
      </c>
      <c r="E66" s="240">
        <v>21206</v>
      </c>
      <c r="F66" s="129">
        <f t="shared" si="18"/>
        <v>48786.400000000001</v>
      </c>
      <c r="G66" s="127">
        <f t="shared" si="19"/>
        <v>6663.3</v>
      </c>
      <c r="H66" s="130">
        <f t="shared" si="20"/>
        <v>55449.700000000004</v>
      </c>
      <c r="I66" s="131">
        <f t="shared" si="21"/>
        <v>18852.900000000001</v>
      </c>
      <c r="J66" s="132">
        <f t="shared" si="22"/>
        <v>1109</v>
      </c>
      <c r="K66" s="55">
        <v>650</v>
      </c>
      <c r="L66" s="64">
        <f t="shared" si="23"/>
        <v>166.3</v>
      </c>
      <c r="M66" s="14">
        <f t="shared" si="24"/>
        <v>76227.900000000009</v>
      </c>
    </row>
    <row r="67" spans="1:13" x14ac:dyDescent="0.2">
      <c r="A67" s="23" t="s">
        <v>144</v>
      </c>
      <c r="B67" s="118">
        <v>9.26</v>
      </c>
      <c r="C67" s="79">
        <v>30.15</v>
      </c>
      <c r="D67" s="125">
        <v>38338</v>
      </c>
      <c r="E67" s="240">
        <v>21206</v>
      </c>
      <c r="F67" s="129">
        <f t="shared" si="18"/>
        <v>49682.1</v>
      </c>
      <c r="G67" s="127">
        <f t="shared" si="19"/>
        <v>8440.2000000000007</v>
      </c>
      <c r="H67" s="130">
        <f t="shared" si="20"/>
        <v>58122.3</v>
      </c>
      <c r="I67" s="131">
        <f t="shared" si="21"/>
        <v>19761.599999999999</v>
      </c>
      <c r="J67" s="132">
        <f t="shared" si="22"/>
        <v>1162.4000000000001</v>
      </c>
      <c r="K67" s="55">
        <v>650</v>
      </c>
      <c r="L67" s="64">
        <f t="shared" si="23"/>
        <v>174.4</v>
      </c>
      <c r="M67" s="14">
        <f t="shared" si="24"/>
        <v>79870.699999999983</v>
      </c>
    </row>
    <row r="68" spans="1:13" x14ac:dyDescent="0.2">
      <c r="A68" s="23" t="s">
        <v>273</v>
      </c>
      <c r="B68" s="118">
        <v>11.5</v>
      </c>
      <c r="C68" s="79">
        <v>49.25</v>
      </c>
      <c r="D68" s="125">
        <v>38338</v>
      </c>
      <c r="E68" s="240">
        <v>21206</v>
      </c>
      <c r="F68" s="129">
        <f t="shared" si="18"/>
        <v>40004.9</v>
      </c>
      <c r="G68" s="127">
        <f t="shared" si="19"/>
        <v>5166.8999999999996</v>
      </c>
      <c r="H68" s="130">
        <f t="shared" si="20"/>
        <v>45171.8</v>
      </c>
      <c r="I68" s="131">
        <f t="shared" si="21"/>
        <v>15358.4</v>
      </c>
      <c r="J68" s="132">
        <f t="shared" si="22"/>
        <v>903.4</v>
      </c>
      <c r="K68" s="55">
        <v>650</v>
      </c>
      <c r="L68" s="64">
        <f t="shared" si="23"/>
        <v>135.5</v>
      </c>
      <c r="M68" s="14">
        <f t="shared" si="24"/>
        <v>62219.100000000006</v>
      </c>
    </row>
    <row r="69" spans="1:13" x14ac:dyDescent="0.2">
      <c r="A69" s="23" t="s">
        <v>208</v>
      </c>
      <c r="B69" s="118">
        <v>11.5</v>
      </c>
      <c r="C69" s="79">
        <v>49.25</v>
      </c>
      <c r="D69" s="125">
        <v>38338</v>
      </c>
      <c r="E69" s="240">
        <v>21206</v>
      </c>
      <c r="F69" s="129">
        <f t="shared" si="18"/>
        <v>40004.9</v>
      </c>
      <c r="G69" s="127">
        <f t="shared" si="19"/>
        <v>5166.8999999999996</v>
      </c>
      <c r="H69" s="130">
        <f t="shared" si="20"/>
        <v>45171.8</v>
      </c>
      <c r="I69" s="131">
        <f t="shared" si="21"/>
        <v>15358.4</v>
      </c>
      <c r="J69" s="132">
        <f t="shared" si="22"/>
        <v>903.4</v>
      </c>
      <c r="K69" s="55">
        <v>650</v>
      </c>
      <c r="L69" s="64">
        <f t="shared" si="23"/>
        <v>135.5</v>
      </c>
      <c r="M69" s="14">
        <f t="shared" si="24"/>
        <v>62219.100000000006</v>
      </c>
    </row>
    <row r="70" spans="1:13" x14ac:dyDescent="0.2">
      <c r="A70" s="23" t="s">
        <v>115</v>
      </c>
      <c r="B70" s="118">
        <v>11.23</v>
      </c>
      <c r="C70" s="79">
        <v>38.19</v>
      </c>
      <c r="D70" s="125">
        <v>38338</v>
      </c>
      <c r="E70" s="240">
        <v>21206</v>
      </c>
      <c r="F70" s="129">
        <f t="shared" si="18"/>
        <v>40966.699999999997</v>
      </c>
      <c r="G70" s="127">
        <f t="shared" si="19"/>
        <v>6663.3</v>
      </c>
      <c r="H70" s="130">
        <f t="shared" si="20"/>
        <v>47630</v>
      </c>
      <c r="I70" s="131">
        <f t="shared" si="21"/>
        <v>16194.2</v>
      </c>
      <c r="J70" s="132">
        <f t="shared" si="22"/>
        <v>952.6</v>
      </c>
      <c r="K70" s="55">
        <v>650</v>
      </c>
      <c r="L70" s="64">
        <f t="shared" si="23"/>
        <v>142.9</v>
      </c>
      <c r="M70" s="14">
        <f t="shared" si="24"/>
        <v>65569.7</v>
      </c>
    </row>
    <row r="71" spans="1:13" x14ac:dyDescent="0.2">
      <c r="A71" s="215" t="s">
        <v>220</v>
      </c>
      <c r="B71" s="118">
        <v>11.66</v>
      </c>
      <c r="C71" s="79">
        <v>38.19</v>
      </c>
      <c r="D71" s="125">
        <v>38338</v>
      </c>
      <c r="E71" s="240">
        <v>21206</v>
      </c>
      <c r="F71" s="129">
        <f t="shared" si="18"/>
        <v>39455.9</v>
      </c>
      <c r="G71" s="127">
        <f t="shared" si="19"/>
        <v>6663.3</v>
      </c>
      <c r="H71" s="130">
        <f>SUM(F71:G71)</f>
        <v>46119.200000000004</v>
      </c>
      <c r="I71" s="131">
        <f t="shared" si="21"/>
        <v>15680.5</v>
      </c>
      <c r="J71" s="132">
        <f t="shared" si="22"/>
        <v>922.4</v>
      </c>
      <c r="K71" s="55">
        <v>650</v>
      </c>
      <c r="L71" s="64">
        <f t="shared" si="23"/>
        <v>138.4</v>
      </c>
      <c r="M71" s="14">
        <f t="shared" si="24"/>
        <v>63510.500000000007</v>
      </c>
    </row>
    <row r="72" spans="1:13" x14ac:dyDescent="0.2">
      <c r="A72" s="51" t="s">
        <v>291</v>
      </c>
      <c r="B72" s="118">
        <v>12.47</v>
      </c>
      <c r="C72" s="79">
        <v>49.25</v>
      </c>
      <c r="D72" s="125">
        <v>38338</v>
      </c>
      <c r="E72" s="240">
        <v>21206</v>
      </c>
      <c r="F72" s="129">
        <f t="shared" si="18"/>
        <v>36893</v>
      </c>
      <c r="G72" s="127">
        <f t="shared" si="19"/>
        <v>5166.8999999999996</v>
      </c>
      <c r="H72" s="130">
        <f>SUM(F72:G72)</f>
        <v>42059.9</v>
      </c>
      <c r="I72" s="131">
        <f t="shared" si="21"/>
        <v>14300.4</v>
      </c>
      <c r="J72" s="132">
        <f t="shared" si="22"/>
        <v>841.2</v>
      </c>
      <c r="K72" s="55">
        <v>650</v>
      </c>
      <c r="L72" s="64">
        <f t="shared" si="23"/>
        <v>126.2</v>
      </c>
      <c r="M72" s="14">
        <f t="shared" si="24"/>
        <v>57977.7</v>
      </c>
    </row>
    <row r="73" spans="1:13" x14ac:dyDescent="0.2">
      <c r="A73" s="23" t="s">
        <v>171</v>
      </c>
      <c r="B73" s="118">
        <v>12.47</v>
      </c>
      <c r="C73" s="79">
        <v>49.25</v>
      </c>
      <c r="D73" s="125">
        <v>38338</v>
      </c>
      <c r="E73" s="240">
        <v>21206</v>
      </c>
      <c r="F73" s="129">
        <f t="shared" si="18"/>
        <v>36893</v>
      </c>
      <c r="G73" s="127">
        <f t="shared" si="19"/>
        <v>5166.8999999999996</v>
      </c>
      <c r="H73" s="130">
        <f t="shared" si="20"/>
        <v>42059.9</v>
      </c>
      <c r="I73" s="131">
        <f t="shared" si="21"/>
        <v>14300.4</v>
      </c>
      <c r="J73" s="132">
        <f t="shared" si="22"/>
        <v>841.2</v>
      </c>
      <c r="K73" s="55">
        <v>650</v>
      </c>
      <c r="L73" s="64">
        <f t="shared" si="23"/>
        <v>126.2</v>
      </c>
      <c r="M73" s="14">
        <f t="shared" si="24"/>
        <v>57977.7</v>
      </c>
    </row>
    <row r="74" spans="1:13" x14ac:dyDescent="0.2">
      <c r="A74" s="23" t="s">
        <v>172</v>
      </c>
      <c r="B74" s="118">
        <v>11.5</v>
      </c>
      <c r="C74" s="79">
        <v>49.25</v>
      </c>
      <c r="D74" s="125">
        <v>38338</v>
      </c>
      <c r="E74" s="240">
        <v>21206</v>
      </c>
      <c r="F74" s="129">
        <f t="shared" si="18"/>
        <v>40004.9</v>
      </c>
      <c r="G74" s="127">
        <f t="shared" si="19"/>
        <v>5166.8999999999996</v>
      </c>
      <c r="H74" s="130">
        <f t="shared" si="20"/>
        <v>45171.8</v>
      </c>
      <c r="I74" s="131">
        <f t="shared" si="21"/>
        <v>15358.4</v>
      </c>
      <c r="J74" s="132">
        <f t="shared" si="22"/>
        <v>903.4</v>
      </c>
      <c r="K74" s="55">
        <v>650</v>
      </c>
      <c r="L74" s="64">
        <f t="shared" si="23"/>
        <v>135.5</v>
      </c>
      <c r="M74" s="14">
        <f t="shared" si="24"/>
        <v>62219.100000000006</v>
      </c>
    </row>
    <row r="75" spans="1:13" x14ac:dyDescent="0.2">
      <c r="A75" s="214" t="s">
        <v>261</v>
      </c>
      <c r="B75" s="118">
        <v>12.47</v>
      </c>
      <c r="C75" s="79">
        <v>40.200000000000003</v>
      </c>
      <c r="D75" s="125">
        <v>38338</v>
      </c>
      <c r="E75" s="240">
        <v>21206</v>
      </c>
      <c r="F75" s="129">
        <f t="shared" si="18"/>
        <v>36893</v>
      </c>
      <c r="G75" s="127">
        <f t="shared" si="19"/>
        <v>6330.1</v>
      </c>
      <c r="H75" s="130">
        <f t="shared" si="20"/>
        <v>43223.1</v>
      </c>
      <c r="I75" s="131">
        <f t="shared" si="21"/>
        <v>14695.9</v>
      </c>
      <c r="J75" s="132">
        <f t="shared" si="22"/>
        <v>864.5</v>
      </c>
      <c r="K75" s="55">
        <v>650</v>
      </c>
      <c r="L75" s="64">
        <f t="shared" si="23"/>
        <v>129.69999999999999</v>
      </c>
      <c r="M75" s="14">
        <f t="shared" si="24"/>
        <v>59563.199999999997</v>
      </c>
    </row>
    <row r="76" spans="1:13" x14ac:dyDescent="0.2">
      <c r="A76" s="23" t="s">
        <v>145</v>
      </c>
      <c r="B76" s="118">
        <v>11.88</v>
      </c>
      <c r="C76" s="79">
        <v>60.3</v>
      </c>
      <c r="D76" s="125">
        <v>37990</v>
      </c>
      <c r="E76" s="240">
        <v>21206</v>
      </c>
      <c r="F76" s="129">
        <f t="shared" si="18"/>
        <v>38373.699999999997</v>
      </c>
      <c r="G76" s="127">
        <f t="shared" si="19"/>
        <v>4220.1000000000004</v>
      </c>
      <c r="H76" s="130">
        <f t="shared" si="20"/>
        <v>42593.799999999996</v>
      </c>
      <c r="I76" s="131">
        <f t="shared" si="21"/>
        <v>14481.9</v>
      </c>
      <c r="J76" s="132">
        <f t="shared" si="22"/>
        <v>851.9</v>
      </c>
      <c r="K76" s="55">
        <v>650</v>
      </c>
      <c r="L76" s="64">
        <f t="shared" si="23"/>
        <v>127.8</v>
      </c>
      <c r="M76" s="14">
        <f t="shared" si="24"/>
        <v>58705.4</v>
      </c>
    </row>
    <row r="77" spans="1:13" x14ac:dyDescent="0.2">
      <c r="A77" s="23" t="s">
        <v>147</v>
      </c>
      <c r="B77" s="118">
        <v>11.88</v>
      </c>
      <c r="C77" s="79">
        <v>60.3</v>
      </c>
      <c r="D77" s="125">
        <v>37990</v>
      </c>
      <c r="E77" s="240">
        <v>21206</v>
      </c>
      <c r="F77" s="129">
        <f t="shared" si="18"/>
        <v>38373.699999999997</v>
      </c>
      <c r="G77" s="127">
        <f t="shared" si="19"/>
        <v>4220.1000000000004</v>
      </c>
      <c r="H77" s="130">
        <f t="shared" si="20"/>
        <v>42593.799999999996</v>
      </c>
      <c r="I77" s="131">
        <f t="shared" si="21"/>
        <v>14481.9</v>
      </c>
      <c r="J77" s="132">
        <f t="shared" si="22"/>
        <v>851.9</v>
      </c>
      <c r="K77" s="55">
        <v>650</v>
      </c>
      <c r="L77" s="64">
        <f t="shared" si="23"/>
        <v>127.8</v>
      </c>
      <c r="M77" s="14">
        <f t="shared" si="24"/>
        <v>58705.4</v>
      </c>
    </row>
    <row r="78" spans="1:13" x14ac:dyDescent="0.2">
      <c r="A78" s="51" t="s">
        <v>293</v>
      </c>
      <c r="B78" s="118">
        <v>13.02</v>
      </c>
      <c r="C78" s="79">
        <v>60.3</v>
      </c>
      <c r="D78" s="125">
        <v>37990</v>
      </c>
      <c r="E78" s="240">
        <v>21206</v>
      </c>
      <c r="F78" s="129">
        <f t="shared" si="18"/>
        <v>35013.800000000003</v>
      </c>
      <c r="G78" s="127">
        <f t="shared" si="19"/>
        <v>4220.1000000000004</v>
      </c>
      <c r="H78" s="130">
        <f>SUM(F78:G78)</f>
        <v>39233.9</v>
      </c>
      <c r="I78" s="131">
        <f t="shared" si="21"/>
        <v>13339.5</v>
      </c>
      <c r="J78" s="132">
        <f t="shared" si="22"/>
        <v>784.7</v>
      </c>
      <c r="K78" s="55">
        <v>650</v>
      </c>
      <c r="L78" s="64">
        <f t="shared" si="23"/>
        <v>117.7</v>
      </c>
      <c r="M78" s="14">
        <f>SUM(H78:L78)</f>
        <v>54125.799999999996</v>
      </c>
    </row>
    <row r="79" spans="1:13" x14ac:dyDescent="0.2">
      <c r="A79" s="23" t="s">
        <v>292</v>
      </c>
      <c r="B79" s="118">
        <v>11.44</v>
      </c>
      <c r="C79" s="79">
        <v>60.3</v>
      </c>
      <c r="D79" s="125">
        <v>37990</v>
      </c>
      <c r="E79" s="240">
        <v>21206</v>
      </c>
      <c r="F79" s="129">
        <f t="shared" si="18"/>
        <v>39849.699999999997</v>
      </c>
      <c r="G79" s="127">
        <f t="shared" si="19"/>
        <v>4220.1000000000004</v>
      </c>
      <c r="H79" s="130">
        <f t="shared" si="20"/>
        <v>44069.799999999996</v>
      </c>
      <c r="I79" s="131">
        <f t="shared" si="21"/>
        <v>14983.7</v>
      </c>
      <c r="J79" s="132">
        <f t="shared" si="22"/>
        <v>881.4</v>
      </c>
      <c r="K79" s="55">
        <v>650</v>
      </c>
      <c r="L79" s="64">
        <f t="shared" si="23"/>
        <v>132.19999999999999</v>
      </c>
      <c r="M79" s="14">
        <f t="shared" si="24"/>
        <v>60717.1</v>
      </c>
    </row>
    <row r="80" spans="1:13" x14ac:dyDescent="0.2">
      <c r="A80" s="23" t="s">
        <v>294</v>
      </c>
      <c r="B80" s="118">
        <v>13.96</v>
      </c>
      <c r="C80" s="79">
        <v>60.3</v>
      </c>
      <c r="D80" s="125">
        <v>37990</v>
      </c>
      <c r="E80" s="240">
        <v>21206</v>
      </c>
      <c r="F80" s="129">
        <f t="shared" si="18"/>
        <v>32656.2</v>
      </c>
      <c r="G80" s="127">
        <f t="shared" si="19"/>
        <v>4220.1000000000004</v>
      </c>
      <c r="H80" s="130">
        <f t="shared" si="20"/>
        <v>36876.300000000003</v>
      </c>
      <c r="I80" s="131">
        <f t="shared" si="21"/>
        <v>12537.9</v>
      </c>
      <c r="J80" s="132">
        <f t="shared" si="22"/>
        <v>737.5</v>
      </c>
      <c r="K80" s="55">
        <v>650</v>
      </c>
      <c r="L80" s="64">
        <f t="shared" si="23"/>
        <v>110.6</v>
      </c>
      <c r="M80" s="14">
        <f t="shared" si="24"/>
        <v>50912.3</v>
      </c>
    </row>
    <row r="81" spans="1:13" x14ac:dyDescent="0.2">
      <c r="A81" s="23" t="s">
        <v>292</v>
      </c>
      <c r="B81" s="118">
        <v>11.44</v>
      </c>
      <c r="C81" s="79">
        <v>60.3</v>
      </c>
      <c r="D81" s="125">
        <v>37990</v>
      </c>
      <c r="E81" s="240">
        <v>21206</v>
      </c>
      <c r="F81" s="129">
        <f t="shared" si="18"/>
        <v>39849.699999999997</v>
      </c>
      <c r="G81" s="127">
        <f t="shared" si="19"/>
        <v>4220.1000000000004</v>
      </c>
      <c r="H81" s="130">
        <f t="shared" si="20"/>
        <v>44069.799999999996</v>
      </c>
      <c r="I81" s="131">
        <f t="shared" si="21"/>
        <v>14983.7</v>
      </c>
      <c r="J81" s="132">
        <f t="shared" si="22"/>
        <v>881.4</v>
      </c>
      <c r="K81" s="55">
        <v>650</v>
      </c>
      <c r="L81" s="64">
        <f t="shared" si="23"/>
        <v>132.19999999999999</v>
      </c>
      <c r="M81" s="14">
        <f t="shared" si="24"/>
        <v>60717.1</v>
      </c>
    </row>
    <row r="82" spans="1:13" x14ac:dyDescent="0.2">
      <c r="A82" s="51" t="s">
        <v>213</v>
      </c>
      <c r="B82" s="118">
        <v>11.44</v>
      </c>
      <c r="C82" s="79">
        <v>60.3</v>
      </c>
      <c r="D82" s="125">
        <v>37990</v>
      </c>
      <c r="E82" s="240">
        <v>21206</v>
      </c>
      <c r="F82" s="129">
        <f t="shared" si="18"/>
        <v>39849.699999999997</v>
      </c>
      <c r="G82" s="127">
        <f t="shared" si="19"/>
        <v>4220.1000000000004</v>
      </c>
      <c r="H82" s="130">
        <f>SUM(F82:G82)</f>
        <v>44069.799999999996</v>
      </c>
      <c r="I82" s="131">
        <f t="shared" si="21"/>
        <v>14983.7</v>
      </c>
      <c r="J82" s="132">
        <f t="shared" si="22"/>
        <v>881.4</v>
      </c>
      <c r="K82" s="55">
        <v>650</v>
      </c>
      <c r="L82" s="64">
        <f t="shared" si="23"/>
        <v>132.19999999999999</v>
      </c>
      <c r="M82" s="14">
        <f t="shared" si="24"/>
        <v>60717.1</v>
      </c>
    </row>
    <row r="83" spans="1:13" x14ac:dyDescent="0.2">
      <c r="A83" s="24" t="s">
        <v>146</v>
      </c>
      <c r="B83" s="118">
        <v>7.52</v>
      </c>
      <c r="C83" s="79">
        <v>21.11</v>
      </c>
      <c r="D83" s="125">
        <v>38338</v>
      </c>
      <c r="E83" s="240">
        <v>21206</v>
      </c>
      <c r="F83" s="129">
        <f t="shared" si="18"/>
        <v>61177.7</v>
      </c>
      <c r="G83" s="127">
        <f t="shared" si="19"/>
        <v>12054.6</v>
      </c>
      <c r="H83" s="130">
        <f t="shared" si="20"/>
        <v>73232.3</v>
      </c>
      <c r="I83" s="131">
        <f t="shared" si="21"/>
        <v>24899</v>
      </c>
      <c r="J83" s="132">
        <f t="shared" si="22"/>
        <v>1464.6</v>
      </c>
      <c r="K83" s="55">
        <v>650</v>
      </c>
      <c r="L83" s="64">
        <f t="shared" si="23"/>
        <v>219.7</v>
      </c>
      <c r="M83" s="14">
        <f t="shared" si="24"/>
        <v>100465.60000000001</v>
      </c>
    </row>
    <row r="84" spans="1:13" x14ac:dyDescent="0.2">
      <c r="A84" s="23" t="s">
        <v>305</v>
      </c>
      <c r="B84" s="118">
        <v>5.33</v>
      </c>
      <c r="C84" s="79">
        <v>14.07</v>
      </c>
      <c r="D84" s="125">
        <v>38338</v>
      </c>
      <c r="E84" s="240">
        <v>21206</v>
      </c>
      <c r="F84" s="129">
        <f t="shared" si="18"/>
        <v>86314.4</v>
      </c>
      <c r="G84" s="127">
        <f t="shared" si="19"/>
        <v>18086.099999999999</v>
      </c>
      <c r="H84" s="130">
        <f t="shared" si="20"/>
        <v>104400.5</v>
      </c>
      <c r="I84" s="131">
        <f t="shared" si="21"/>
        <v>35496.199999999997</v>
      </c>
      <c r="J84" s="132">
        <f t="shared" si="22"/>
        <v>2088</v>
      </c>
      <c r="K84" s="55">
        <v>650</v>
      </c>
      <c r="L84" s="64">
        <f t="shared" si="23"/>
        <v>313.2</v>
      </c>
      <c r="M84" s="14">
        <f t="shared" si="24"/>
        <v>142947.90000000002</v>
      </c>
    </row>
    <row r="85" spans="1:13" x14ac:dyDescent="0.2">
      <c r="A85" s="51" t="s">
        <v>306</v>
      </c>
      <c r="B85" s="118">
        <v>5.33</v>
      </c>
      <c r="C85" s="79">
        <v>14.07</v>
      </c>
      <c r="D85" s="125">
        <v>38338</v>
      </c>
      <c r="E85" s="240">
        <v>21206</v>
      </c>
      <c r="F85" s="129">
        <f t="shared" si="18"/>
        <v>86314.4</v>
      </c>
      <c r="G85" s="127">
        <f t="shared" si="19"/>
        <v>18086.099999999999</v>
      </c>
      <c r="H85" s="130">
        <f>SUM(F85:G85)</f>
        <v>104400.5</v>
      </c>
      <c r="I85" s="131">
        <f t="shared" si="21"/>
        <v>35496.199999999997</v>
      </c>
      <c r="J85" s="132">
        <f t="shared" si="22"/>
        <v>2088</v>
      </c>
      <c r="K85" s="55">
        <v>650</v>
      </c>
      <c r="L85" s="64">
        <f t="shared" si="23"/>
        <v>313.2</v>
      </c>
      <c r="M85" s="14">
        <f t="shared" si="24"/>
        <v>142947.90000000002</v>
      </c>
    </row>
    <row r="86" spans="1:13" x14ac:dyDescent="0.2">
      <c r="A86" s="25" t="s">
        <v>99</v>
      </c>
      <c r="B86" s="148"/>
      <c r="C86" s="149"/>
      <c r="D86" s="150"/>
      <c r="E86" s="243"/>
      <c r="F86" s="151"/>
      <c r="G86" s="152"/>
      <c r="H86" s="153"/>
      <c r="I86" s="154"/>
      <c r="J86" s="155"/>
      <c r="K86" s="58"/>
      <c r="L86" s="67"/>
      <c r="M86" s="39"/>
    </row>
    <row r="87" spans="1:13" x14ac:dyDescent="0.2">
      <c r="A87" s="26" t="s">
        <v>131</v>
      </c>
      <c r="B87" s="112"/>
      <c r="C87" s="78"/>
      <c r="D87" s="114"/>
      <c r="E87" s="239"/>
      <c r="F87" s="143"/>
      <c r="G87" s="144"/>
      <c r="H87" s="145"/>
      <c r="I87" s="146"/>
      <c r="J87" s="147"/>
      <c r="K87" s="57"/>
      <c r="L87" s="66"/>
      <c r="M87" s="13"/>
    </row>
    <row r="88" spans="1:13" x14ac:dyDescent="0.2">
      <c r="A88" s="23" t="s">
        <v>190</v>
      </c>
      <c r="B88" s="118">
        <v>14.41</v>
      </c>
      <c r="C88" s="79">
        <v>63.32</v>
      </c>
      <c r="D88" s="125">
        <v>38338</v>
      </c>
      <c r="E88" s="240">
        <v>21206</v>
      </c>
      <c r="F88" s="129">
        <f t="shared" ref="F88:F99" si="25">ROUND(D88/B88*12,1)</f>
        <v>31926.2</v>
      </c>
      <c r="G88" s="127">
        <f t="shared" ref="G88:G99" si="26">ROUND(E88/C88*12,1)</f>
        <v>4018.8</v>
      </c>
      <c r="H88" s="130">
        <f t="shared" ref="H88:H95" si="27">SUM(F88:G88)</f>
        <v>35945</v>
      </c>
      <c r="I88" s="131">
        <f t="shared" ref="I88:I99" si="28">ROUND(H88*0.34,1)</f>
        <v>12221.3</v>
      </c>
      <c r="J88" s="132">
        <f t="shared" ref="J88:J99" si="29">ROUND(H88*0.02,1)</f>
        <v>718.9</v>
      </c>
      <c r="K88" s="55">
        <v>650</v>
      </c>
      <c r="L88" s="200">
        <f t="shared" ref="L88:L99" si="30">ROUND(0.003*H88,1)</f>
        <v>107.8</v>
      </c>
      <c r="M88" s="14">
        <f t="shared" ref="M88:M95" si="31">SUM(H88:L88)</f>
        <v>49643.000000000007</v>
      </c>
    </row>
    <row r="89" spans="1:13" x14ac:dyDescent="0.2">
      <c r="A89" s="23" t="s">
        <v>221</v>
      </c>
      <c r="B89" s="118">
        <v>14.41</v>
      </c>
      <c r="C89" s="79">
        <v>63.32</v>
      </c>
      <c r="D89" s="125">
        <v>38338</v>
      </c>
      <c r="E89" s="240">
        <v>21206</v>
      </c>
      <c r="F89" s="129">
        <f t="shared" si="25"/>
        <v>31926.2</v>
      </c>
      <c r="G89" s="127">
        <f t="shared" si="26"/>
        <v>4018.8</v>
      </c>
      <c r="H89" s="130">
        <f t="shared" si="27"/>
        <v>35945</v>
      </c>
      <c r="I89" s="131">
        <f t="shared" si="28"/>
        <v>12221.3</v>
      </c>
      <c r="J89" s="132">
        <f t="shared" si="29"/>
        <v>718.9</v>
      </c>
      <c r="K89" s="55">
        <v>650</v>
      </c>
      <c r="L89" s="200">
        <f t="shared" si="30"/>
        <v>107.8</v>
      </c>
      <c r="M89" s="14">
        <f t="shared" si="31"/>
        <v>49643.000000000007</v>
      </c>
    </row>
    <row r="90" spans="1:13" x14ac:dyDescent="0.2">
      <c r="A90" s="23" t="s">
        <v>148</v>
      </c>
      <c r="B90" s="118">
        <v>17.899999999999999</v>
      </c>
      <c r="C90" s="79">
        <v>63.32</v>
      </c>
      <c r="D90" s="125">
        <v>38338</v>
      </c>
      <c r="E90" s="240">
        <v>21206</v>
      </c>
      <c r="F90" s="129">
        <f t="shared" si="25"/>
        <v>25701.5</v>
      </c>
      <c r="G90" s="127">
        <f t="shared" si="26"/>
        <v>4018.8</v>
      </c>
      <c r="H90" s="130">
        <f t="shared" si="27"/>
        <v>29720.3</v>
      </c>
      <c r="I90" s="131">
        <f t="shared" si="28"/>
        <v>10104.9</v>
      </c>
      <c r="J90" s="132">
        <f t="shared" si="29"/>
        <v>594.4</v>
      </c>
      <c r="K90" s="55">
        <v>650</v>
      </c>
      <c r="L90" s="200">
        <f t="shared" si="30"/>
        <v>89.2</v>
      </c>
      <c r="M90" s="14">
        <f t="shared" si="31"/>
        <v>41158.799999999996</v>
      </c>
    </row>
    <row r="91" spans="1:13" x14ac:dyDescent="0.2">
      <c r="A91" s="10" t="s">
        <v>149</v>
      </c>
      <c r="B91" s="118">
        <v>17.899999999999999</v>
      </c>
      <c r="C91" s="79">
        <v>63.32</v>
      </c>
      <c r="D91" s="125">
        <v>38338</v>
      </c>
      <c r="E91" s="240">
        <v>21206</v>
      </c>
      <c r="F91" s="129">
        <f t="shared" si="25"/>
        <v>25701.5</v>
      </c>
      <c r="G91" s="127">
        <f t="shared" si="26"/>
        <v>4018.8</v>
      </c>
      <c r="H91" s="130">
        <f t="shared" si="27"/>
        <v>29720.3</v>
      </c>
      <c r="I91" s="131">
        <f t="shared" si="28"/>
        <v>10104.9</v>
      </c>
      <c r="J91" s="132">
        <f t="shared" si="29"/>
        <v>594.4</v>
      </c>
      <c r="K91" s="55">
        <v>650</v>
      </c>
      <c r="L91" s="200">
        <f t="shared" si="30"/>
        <v>89.2</v>
      </c>
      <c r="M91" s="14">
        <f t="shared" si="31"/>
        <v>41158.799999999996</v>
      </c>
    </row>
    <row r="92" spans="1:13" x14ac:dyDescent="0.2">
      <c r="A92" s="23" t="s">
        <v>150</v>
      </c>
      <c r="B92" s="118">
        <v>17.36</v>
      </c>
      <c r="C92" s="79">
        <v>63.32</v>
      </c>
      <c r="D92" s="125">
        <v>38338</v>
      </c>
      <c r="E92" s="240">
        <v>21206</v>
      </c>
      <c r="F92" s="129">
        <f t="shared" si="25"/>
        <v>26500.9</v>
      </c>
      <c r="G92" s="127">
        <f t="shared" si="26"/>
        <v>4018.8</v>
      </c>
      <c r="H92" s="130">
        <f t="shared" si="27"/>
        <v>30519.7</v>
      </c>
      <c r="I92" s="131">
        <f t="shared" si="28"/>
        <v>10376.700000000001</v>
      </c>
      <c r="J92" s="132">
        <f t="shared" si="29"/>
        <v>610.4</v>
      </c>
      <c r="K92" s="55">
        <v>650</v>
      </c>
      <c r="L92" s="200">
        <f t="shared" si="30"/>
        <v>91.6</v>
      </c>
      <c r="M92" s="14">
        <f t="shared" si="31"/>
        <v>42248.4</v>
      </c>
    </row>
    <row r="93" spans="1:13" x14ac:dyDescent="0.2">
      <c r="A93" s="23" t="s">
        <v>202</v>
      </c>
      <c r="B93" s="118">
        <v>15.68</v>
      </c>
      <c r="C93" s="79">
        <v>63.32</v>
      </c>
      <c r="D93" s="125">
        <v>38338</v>
      </c>
      <c r="E93" s="240">
        <v>21206</v>
      </c>
      <c r="F93" s="129">
        <f t="shared" si="25"/>
        <v>29340.3</v>
      </c>
      <c r="G93" s="127">
        <f t="shared" si="26"/>
        <v>4018.8</v>
      </c>
      <c r="H93" s="130">
        <f t="shared" si="27"/>
        <v>33359.1</v>
      </c>
      <c r="I93" s="131">
        <f t="shared" si="28"/>
        <v>11342.1</v>
      </c>
      <c r="J93" s="132">
        <f t="shared" si="29"/>
        <v>667.2</v>
      </c>
      <c r="K93" s="55">
        <v>650</v>
      </c>
      <c r="L93" s="200">
        <f t="shared" si="30"/>
        <v>100.1</v>
      </c>
      <c r="M93" s="14">
        <f t="shared" si="31"/>
        <v>46118.499999999993</v>
      </c>
    </row>
    <row r="94" spans="1:13" x14ac:dyDescent="0.2">
      <c r="A94" s="23" t="s">
        <v>201</v>
      </c>
      <c r="B94" s="118">
        <v>15.57</v>
      </c>
      <c r="C94" s="79">
        <v>63.32</v>
      </c>
      <c r="D94" s="125">
        <v>38338</v>
      </c>
      <c r="E94" s="240">
        <v>21206</v>
      </c>
      <c r="F94" s="129">
        <f t="shared" si="25"/>
        <v>29547.599999999999</v>
      </c>
      <c r="G94" s="127">
        <f t="shared" si="26"/>
        <v>4018.8</v>
      </c>
      <c r="H94" s="130">
        <f t="shared" si="27"/>
        <v>33566.400000000001</v>
      </c>
      <c r="I94" s="131">
        <f t="shared" si="28"/>
        <v>11412.6</v>
      </c>
      <c r="J94" s="132">
        <f t="shared" si="29"/>
        <v>671.3</v>
      </c>
      <c r="K94" s="55">
        <v>650</v>
      </c>
      <c r="L94" s="200">
        <f t="shared" si="30"/>
        <v>100.7</v>
      </c>
      <c r="M94" s="14">
        <f t="shared" si="31"/>
        <v>46401</v>
      </c>
    </row>
    <row r="95" spans="1:13" x14ac:dyDescent="0.2">
      <c r="A95" s="23" t="s">
        <v>222</v>
      </c>
      <c r="B95" s="118">
        <v>16.79</v>
      </c>
      <c r="C95" s="79">
        <v>63.32</v>
      </c>
      <c r="D95" s="125">
        <v>38338</v>
      </c>
      <c r="E95" s="240">
        <v>21206</v>
      </c>
      <c r="F95" s="129">
        <f t="shared" si="25"/>
        <v>27400.6</v>
      </c>
      <c r="G95" s="127">
        <f t="shared" si="26"/>
        <v>4018.8</v>
      </c>
      <c r="H95" s="130">
        <f t="shared" si="27"/>
        <v>31419.399999999998</v>
      </c>
      <c r="I95" s="131">
        <f t="shared" si="28"/>
        <v>10682.6</v>
      </c>
      <c r="J95" s="132">
        <f t="shared" si="29"/>
        <v>628.4</v>
      </c>
      <c r="K95" s="55">
        <v>650</v>
      </c>
      <c r="L95" s="200">
        <f t="shared" si="30"/>
        <v>94.3</v>
      </c>
      <c r="M95" s="14">
        <f t="shared" si="31"/>
        <v>43474.700000000004</v>
      </c>
    </row>
    <row r="96" spans="1:13" x14ac:dyDescent="0.2">
      <c r="A96" s="23" t="s">
        <v>151</v>
      </c>
      <c r="B96" s="118">
        <v>15.9</v>
      </c>
      <c r="C96" s="79">
        <v>63.32</v>
      </c>
      <c r="D96" s="125">
        <v>38338</v>
      </c>
      <c r="E96" s="240">
        <v>21206</v>
      </c>
      <c r="F96" s="129">
        <f t="shared" si="25"/>
        <v>28934.3</v>
      </c>
      <c r="G96" s="127">
        <f t="shared" si="26"/>
        <v>4018.8</v>
      </c>
      <c r="H96" s="130">
        <f>SUM(F96:G96)</f>
        <v>32953.1</v>
      </c>
      <c r="I96" s="131">
        <f t="shared" si="28"/>
        <v>11204.1</v>
      </c>
      <c r="J96" s="132">
        <f t="shared" si="29"/>
        <v>659.1</v>
      </c>
      <c r="K96" s="55">
        <v>650</v>
      </c>
      <c r="L96" s="200">
        <f t="shared" si="30"/>
        <v>98.9</v>
      </c>
      <c r="M96" s="14">
        <f>SUM(H96:L96)</f>
        <v>45565.2</v>
      </c>
    </row>
    <row r="97" spans="1:13" x14ac:dyDescent="0.2">
      <c r="A97" s="23" t="s">
        <v>211</v>
      </c>
      <c r="B97" s="118">
        <v>16.79</v>
      </c>
      <c r="C97" s="79">
        <v>63.32</v>
      </c>
      <c r="D97" s="125">
        <v>38338</v>
      </c>
      <c r="E97" s="240">
        <v>21206</v>
      </c>
      <c r="F97" s="129">
        <f t="shared" si="25"/>
        <v>27400.6</v>
      </c>
      <c r="G97" s="127">
        <f t="shared" si="26"/>
        <v>4018.8</v>
      </c>
      <c r="H97" s="130">
        <f>SUM(F97:G97)</f>
        <v>31419.399999999998</v>
      </c>
      <c r="I97" s="131">
        <f t="shared" si="28"/>
        <v>10682.6</v>
      </c>
      <c r="J97" s="132">
        <f t="shared" si="29"/>
        <v>628.4</v>
      </c>
      <c r="K97" s="55">
        <v>650</v>
      </c>
      <c r="L97" s="200">
        <f t="shared" si="30"/>
        <v>94.3</v>
      </c>
      <c r="M97" s="14">
        <f>SUM(H97:L97)</f>
        <v>43474.700000000004</v>
      </c>
    </row>
    <row r="98" spans="1:13" x14ac:dyDescent="0.2">
      <c r="A98" s="23" t="s">
        <v>215</v>
      </c>
      <c r="B98" s="118">
        <v>17.36</v>
      </c>
      <c r="C98" s="79">
        <v>63.32</v>
      </c>
      <c r="D98" s="125">
        <v>38338</v>
      </c>
      <c r="E98" s="240">
        <v>21206</v>
      </c>
      <c r="F98" s="129">
        <f t="shared" si="25"/>
        <v>26500.9</v>
      </c>
      <c r="G98" s="127">
        <f t="shared" si="26"/>
        <v>4018.8</v>
      </c>
      <c r="H98" s="130">
        <f>SUM(F98:G98)</f>
        <v>30519.7</v>
      </c>
      <c r="I98" s="131">
        <f t="shared" si="28"/>
        <v>10376.700000000001</v>
      </c>
      <c r="J98" s="132">
        <f t="shared" si="29"/>
        <v>610.4</v>
      </c>
      <c r="K98" s="55">
        <v>650</v>
      </c>
      <c r="L98" s="200">
        <f t="shared" si="30"/>
        <v>91.6</v>
      </c>
      <c r="M98" s="14">
        <f>SUM(H98:L98)</f>
        <v>42248.4</v>
      </c>
    </row>
    <row r="99" spans="1:13" x14ac:dyDescent="0.2">
      <c r="A99" s="23" t="s">
        <v>216</v>
      </c>
      <c r="B99" s="118">
        <v>17.36</v>
      </c>
      <c r="C99" s="79">
        <v>63.32</v>
      </c>
      <c r="D99" s="125">
        <v>38338</v>
      </c>
      <c r="E99" s="240">
        <v>21206</v>
      </c>
      <c r="F99" s="129">
        <f t="shared" si="25"/>
        <v>26500.9</v>
      </c>
      <c r="G99" s="127">
        <f t="shared" si="26"/>
        <v>4018.8</v>
      </c>
      <c r="H99" s="130">
        <f>SUM(F99:G99)</f>
        <v>30519.7</v>
      </c>
      <c r="I99" s="131">
        <f t="shared" si="28"/>
        <v>10376.700000000001</v>
      </c>
      <c r="J99" s="132">
        <f t="shared" si="29"/>
        <v>610.4</v>
      </c>
      <c r="K99" s="55">
        <v>650</v>
      </c>
      <c r="L99" s="200">
        <f t="shared" si="30"/>
        <v>91.6</v>
      </c>
      <c r="M99" s="14">
        <f>SUM(H99:L99)</f>
        <v>42248.4</v>
      </c>
    </row>
    <row r="100" spans="1:13" x14ac:dyDescent="0.2">
      <c r="A100" s="23" t="s">
        <v>99</v>
      </c>
      <c r="B100" s="118"/>
      <c r="C100" s="79"/>
      <c r="D100" s="125"/>
      <c r="E100" s="240"/>
      <c r="F100" s="129"/>
      <c r="G100" s="127"/>
      <c r="H100" s="130"/>
      <c r="I100" s="131"/>
      <c r="J100" s="132"/>
      <c r="K100" s="55"/>
      <c r="L100" s="64"/>
      <c r="M100" s="14"/>
    </row>
    <row r="101" spans="1:13" x14ac:dyDescent="0.2">
      <c r="A101" s="26" t="s">
        <v>132</v>
      </c>
      <c r="B101" s="118"/>
      <c r="C101" s="79"/>
      <c r="D101" s="125"/>
      <c r="E101" s="240"/>
      <c r="F101" s="129"/>
      <c r="G101" s="127"/>
      <c r="H101" s="130"/>
      <c r="I101" s="131"/>
      <c r="J101" s="132"/>
      <c r="K101" s="55"/>
      <c r="L101" s="64"/>
      <c r="M101" s="14"/>
    </row>
    <row r="102" spans="1:13" x14ac:dyDescent="0.2">
      <c r="A102" s="23" t="s">
        <v>23</v>
      </c>
      <c r="B102" s="118"/>
      <c r="C102" s="79"/>
      <c r="D102" s="125"/>
      <c r="E102" s="240"/>
      <c r="F102" s="129"/>
      <c r="G102" s="127"/>
      <c r="H102" s="130"/>
      <c r="I102" s="131"/>
      <c r="J102" s="132"/>
      <c r="K102" s="55"/>
      <c r="L102" s="64"/>
      <c r="M102" s="14"/>
    </row>
    <row r="103" spans="1:13" x14ac:dyDescent="0.2">
      <c r="A103" s="71" t="s">
        <v>223</v>
      </c>
      <c r="B103" s="118">
        <v>21.32</v>
      </c>
      <c r="C103" s="79">
        <v>63.32</v>
      </c>
      <c r="D103" s="125">
        <v>38338</v>
      </c>
      <c r="E103" s="240">
        <v>21206</v>
      </c>
      <c r="F103" s="129">
        <f t="shared" ref="F103:G109" si="32">ROUND(D103/B103*12,1)</f>
        <v>21578.6</v>
      </c>
      <c r="G103" s="127">
        <f t="shared" si="32"/>
        <v>4018.8</v>
      </c>
      <c r="H103" s="130">
        <f>SUM(F103:G103)</f>
        <v>25597.399999999998</v>
      </c>
      <c r="I103" s="131">
        <f t="shared" ref="I103:I147" si="33">ROUND(H103*0.34,1)</f>
        <v>8703.1</v>
      </c>
      <c r="J103" s="132">
        <f t="shared" ref="J103:J109" si="34">ROUND(H103*0.02,1)</f>
        <v>511.9</v>
      </c>
      <c r="K103" s="55">
        <v>650</v>
      </c>
      <c r="L103" s="200">
        <f t="shared" ref="L103:L109" si="35">ROUND(0.003*H103,1)</f>
        <v>76.8</v>
      </c>
      <c r="M103" s="14">
        <f>SUM(H103:L103)</f>
        <v>35539.200000000004</v>
      </c>
    </row>
    <row r="104" spans="1:13" x14ac:dyDescent="0.2">
      <c r="A104" s="23" t="s">
        <v>116</v>
      </c>
      <c r="B104" s="118">
        <v>21.32</v>
      </c>
      <c r="C104" s="79">
        <v>63.32</v>
      </c>
      <c r="D104" s="125">
        <v>38338</v>
      </c>
      <c r="E104" s="240">
        <v>21206</v>
      </c>
      <c r="F104" s="129">
        <f t="shared" si="32"/>
        <v>21578.6</v>
      </c>
      <c r="G104" s="127">
        <f t="shared" si="32"/>
        <v>4018.8</v>
      </c>
      <c r="H104" s="130">
        <f t="shared" ref="H104:H109" si="36">SUM(F104:G104)</f>
        <v>25597.399999999998</v>
      </c>
      <c r="I104" s="131">
        <f t="shared" si="33"/>
        <v>8703.1</v>
      </c>
      <c r="J104" s="132">
        <f t="shared" si="34"/>
        <v>511.9</v>
      </c>
      <c r="K104" s="55">
        <v>650</v>
      </c>
      <c r="L104" s="200">
        <f t="shared" si="35"/>
        <v>76.8</v>
      </c>
      <c r="M104" s="14">
        <f t="shared" ref="M104:M109" si="37">SUM(H104:L104)</f>
        <v>35539.200000000004</v>
      </c>
    </row>
    <row r="105" spans="1:13" x14ac:dyDescent="0.2">
      <c r="A105" s="23" t="s">
        <v>224</v>
      </c>
      <c r="B105" s="118">
        <v>21.96</v>
      </c>
      <c r="C105" s="79">
        <v>63.32</v>
      </c>
      <c r="D105" s="125">
        <v>38338</v>
      </c>
      <c r="E105" s="240">
        <v>21206</v>
      </c>
      <c r="F105" s="129">
        <f t="shared" si="32"/>
        <v>20949.7</v>
      </c>
      <c r="G105" s="127">
        <f t="shared" si="32"/>
        <v>4018.8</v>
      </c>
      <c r="H105" s="130">
        <f t="shared" si="36"/>
        <v>24968.5</v>
      </c>
      <c r="I105" s="131">
        <f t="shared" si="33"/>
        <v>8489.2999999999993</v>
      </c>
      <c r="J105" s="132">
        <f t="shared" si="34"/>
        <v>499.4</v>
      </c>
      <c r="K105" s="55">
        <v>650</v>
      </c>
      <c r="L105" s="200">
        <f t="shared" si="35"/>
        <v>74.900000000000006</v>
      </c>
      <c r="M105" s="14">
        <f t="shared" si="37"/>
        <v>34682.100000000006</v>
      </c>
    </row>
    <row r="106" spans="1:13" x14ac:dyDescent="0.2">
      <c r="A106" s="23" t="s">
        <v>117</v>
      </c>
      <c r="B106" s="118">
        <v>21.32</v>
      </c>
      <c r="C106" s="79">
        <v>63.32</v>
      </c>
      <c r="D106" s="125">
        <v>38338</v>
      </c>
      <c r="E106" s="240">
        <v>21206</v>
      </c>
      <c r="F106" s="129">
        <f t="shared" si="32"/>
        <v>21578.6</v>
      </c>
      <c r="G106" s="127">
        <f t="shared" si="32"/>
        <v>4018.8</v>
      </c>
      <c r="H106" s="130">
        <f t="shared" si="36"/>
        <v>25597.399999999998</v>
      </c>
      <c r="I106" s="131">
        <f t="shared" si="33"/>
        <v>8703.1</v>
      </c>
      <c r="J106" s="132">
        <f t="shared" si="34"/>
        <v>511.9</v>
      </c>
      <c r="K106" s="55">
        <v>650</v>
      </c>
      <c r="L106" s="200">
        <f t="shared" si="35"/>
        <v>76.8</v>
      </c>
      <c r="M106" s="14">
        <f t="shared" si="37"/>
        <v>35539.200000000004</v>
      </c>
    </row>
    <row r="107" spans="1:13" x14ac:dyDescent="0.2">
      <c r="A107" s="23" t="s">
        <v>152</v>
      </c>
      <c r="B107" s="118">
        <v>21.32</v>
      </c>
      <c r="C107" s="79">
        <v>63.32</v>
      </c>
      <c r="D107" s="125">
        <v>38338</v>
      </c>
      <c r="E107" s="240">
        <v>21206</v>
      </c>
      <c r="F107" s="129">
        <f t="shared" si="32"/>
        <v>21578.6</v>
      </c>
      <c r="G107" s="127">
        <f t="shared" si="32"/>
        <v>4018.8</v>
      </c>
      <c r="H107" s="130">
        <f t="shared" si="36"/>
        <v>25597.399999999998</v>
      </c>
      <c r="I107" s="131">
        <f t="shared" si="33"/>
        <v>8703.1</v>
      </c>
      <c r="J107" s="132">
        <f t="shared" si="34"/>
        <v>511.9</v>
      </c>
      <c r="K107" s="55">
        <v>650</v>
      </c>
      <c r="L107" s="200">
        <f t="shared" si="35"/>
        <v>76.8</v>
      </c>
      <c r="M107" s="14">
        <f t="shared" si="37"/>
        <v>35539.200000000004</v>
      </c>
    </row>
    <row r="108" spans="1:13" x14ac:dyDescent="0.2">
      <c r="A108" s="71" t="s">
        <v>225</v>
      </c>
      <c r="B108" s="118">
        <v>21.96</v>
      </c>
      <c r="C108" s="79">
        <v>63.32</v>
      </c>
      <c r="D108" s="125">
        <v>38338</v>
      </c>
      <c r="E108" s="240">
        <v>21206</v>
      </c>
      <c r="F108" s="129">
        <f t="shared" si="32"/>
        <v>20949.7</v>
      </c>
      <c r="G108" s="127">
        <f t="shared" si="32"/>
        <v>4018.8</v>
      </c>
      <c r="H108" s="130">
        <f t="shared" si="36"/>
        <v>24968.5</v>
      </c>
      <c r="I108" s="131">
        <f t="shared" si="33"/>
        <v>8489.2999999999993</v>
      </c>
      <c r="J108" s="132">
        <f t="shared" si="34"/>
        <v>499.4</v>
      </c>
      <c r="K108" s="55">
        <v>650</v>
      </c>
      <c r="L108" s="200">
        <f t="shared" si="35"/>
        <v>74.900000000000006</v>
      </c>
      <c r="M108" s="14">
        <f t="shared" si="37"/>
        <v>34682.100000000006</v>
      </c>
    </row>
    <row r="109" spans="1:13" x14ac:dyDescent="0.2">
      <c r="A109" s="23" t="s">
        <v>226</v>
      </c>
      <c r="B109" s="118">
        <v>22.4</v>
      </c>
      <c r="C109" s="79">
        <v>63.32</v>
      </c>
      <c r="D109" s="125">
        <v>38338</v>
      </c>
      <c r="E109" s="240">
        <v>21206</v>
      </c>
      <c r="F109" s="129">
        <f t="shared" si="32"/>
        <v>20538.2</v>
      </c>
      <c r="G109" s="127">
        <f t="shared" si="32"/>
        <v>4018.8</v>
      </c>
      <c r="H109" s="130">
        <f t="shared" si="36"/>
        <v>24557</v>
      </c>
      <c r="I109" s="131">
        <f t="shared" si="33"/>
        <v>8349.4</v>
      </c>
      <c r="J109" s="132">
        <f t="shared" si="34"/>
        <v>491.1</v>
      </c>
      <c r="K109" s="55">
        <v>650</v>
      </c>
      <c r="L109" s="200">
        <f t="shared" si="35"/>
        <v>73.7</v>
      </c>
      <c r="M109" s="14">
        <f t="shared" si="37"/>
        <v>34121.199999999997</v>
      </c>
    </row>
    <row r="110" spans="1:13" x14ac:dyDescent="0.2">
      <c r="A110" s="23" t="s">
        <v>24</v>
      </c>
      <c r="B110" s="118"/>
      <c r="C110" s="79"/>
      <c r="D110" s="125"/>
      <c r="E110" s="240"/>
      <c r="F110" s="129"/>
      <c r="G110" s="127"/>
      <c r="H110" s="130"/>
      <c r="I110" s="131"/>
      <c r="J110" s="132"/>
      <c r="K110" s="199"/>
      <c r="L110" s="200"/>
      <c r="M110" s="14"/>
    </row>
    <row r="111" spans="1:13" x14ac:dyDescent="0.2">
      <c r="A111" s="71" t="s">
        <v>227</v>
      </c>
      <c r="B111" s="118">
        <v>17.89</v>
      </c>
      <c r="C111" s="79">
        <v>63.32</v>
      </c>
      <c r="D111" s="125">
        <v>38338</v>
      </c>
      <c r="E111" s="240">
        <v>21206</v>
      </c>
      <c r="F111" s="129">
        <f t="shared" ref="F111:G114" si="38">ROUND(D111/B111*12,1)</f>
        <v>25715.8</v>
      </c>
      <c r="G111" s="127">
        <f t="shared" si="38"/>
        <v>4018.8</v>
      </c>
      <c r="H111" s="130">
        <f>SUM(F111:G111)</f>
        <v>29734.6</v>
      </c>
      <c r="I111" s="131">
        <f t="shared" si="33"/>
        <v>10109.799999999999</v>
      </c>
      <c r="J111" s="132">
        <f t="shared" ref="J111:J113" si="39">ROUND(H111*0.02,1)</f>
        <v>594.70000000000005</v>
      </c>
      <c r="K111" s="55">
        <v>650</v>
      </c>
      <c r="L111" s="200">
        <f t="shared" ref="L111:L114" si="40">ROUND(0.003*H111,1)</f>
        <v>89.2</v>
      </c>
      <c r="M111" s="14">
        <f>SUM(H111:L111)</f>
        <v>41178.299999999988</v>
      </c>
    </row>
    <row r="112" spans="1:13" x14ac:dyDescent="0.2">
      <c r="A112" s="24" t="s">
        <v>228</v>
      </c>
      <c r="B112" s="118">
        <v>17.89</v>
      </c>
      <c r="C112" s="79">
        <v>63.32</v>
      </c>
      <c r="D112" s="125">
        <v>38338</v>
      </c>
      <c r="E112" s="240">
        <v>21206</v>
      </c>
      <c r="F112" s="129">
        <f t="shared" si="38"/>
        <v>25715.8</v>
      </c>
      <c r="G112" s="127">
        <f t="shared" si="38"/>
        <v>4018.8</v>
      </c>
      <c r="H112" s="130">
        <f>SUM(F112:G112)</f>
        <v>29734.6</v>
      </c>
      <c r="I112" s="131">
        <f t="shared" si="33"/>
        <v>10109.799999999999</v>
      </c>
      <c r="J112" s="132">
        <f t="shared" si="39"/>
        <v>594.70000000000005</v>
      </c>
      <c r="K112" s="55">
        <v>650</v>
      </c>
      <c r="L112" s="200">
        <f t="shared" si="40"/>
        <v>89.2</v>
      </c>
      <c r="M112" s="14">
        <f>SUM(H112:L112)</f>
        <v>41178.299999999988</v>
      </c>
    </row>
    <row r="113" spans="1:13" x14ac:dyDescent="0.2">
      <c r="A113" s="71" t="s">
        <v>96</v>
      </c>
      <c r="B113" s="118">
        <v>17.89</v>
      </c>
      <c r="C113" s="79">
        <v>63.32</v>
      </c>
      <c r="D113" s="125">
        <v>38338</v>
      </c>
      <c r="E113" s="240">
        <v>21206</v>
      </c>
      <c r="F113" s="129">
        <f t="shared" si="38"/>
        <v>25715.8</v>
      </c>
      <c r="G113" s="127">
        <f t="shared" si="38"/>
        <v>4018.8</v>
      </c>
      <c r="H113" s="130">
        <f>SUM(F113:G113)</f>
        <v>29734.6</v>
      </c>
      <c r="I113" s="131">
        <f t="shared" si="33"/>
        <v>10109.799999999999</v>
      </c>
      <c r="J113" s="132">
        <f t="shared" si="39"/>
        <v>594.70000000000005</v>
      </c>
      <c r="K113" s="55">
        <v>650</v>
      </c>
      <c r="L113" s="200">
        <f t="shared" si="40"/>
        <v>89.2</v>
      </c>
      <c r="M113" s="14">
        <f>SUM(H113:L113)</f>
        <v>41178.299999999988</v>
      </c>
    </row>
    <row r="114" spans="1:13" x14ac:dyDescent="0.2">
      <c r="A114" s="225" t="s">
        <v>296</v>
      </c>
      <c r="B114" s="118">
        <v>21.32</v>
      </c>
      <c r="C114" s="79">
        <v>63.32</v>
      </c>
      <c r="D114" s="125">
        <v>38338</v>
      </c>
      <c r="E114" s="240">
        <v>21206</v>
      </c>
      <c r="F114" s="129">
        <f t="shared" si="38"/>
        <v>21578.6</v>
      </c>
      <c r="G114" s="127">
        <f t="shared" si="38"/>
        <v>4018.8</v>
      </c>
      <c r="H114" s="130">
        <f>SUM(F114:G114)</f>
        <v>25597.399999999998</v>
      </c>
      <c r="I114" s="131">
        <f t="shared" ref="I114" si="41">ROUND(H114*0.34,1)</f>
        <v>8703.1</v>
      </c>
      <c r="J114" s="132">
        <f t="shared" ref="J114" si="42">ROUND(H114*0.02,1)</f>
        <v>511.9</v>
      </c>
      <c r="K114" s="55">
        <v>650</v>
      </c>
      <c r="L114" s="200">
        <f t="shared" si="40"/>
        <v>76.8</v>
      </c>
      <c r="M114" s="14">
        <f>SUM(H114:L114)</f>
        <v>35539.200000000004</v>
      </c>
    </row>
    <row r="115" spans="1:13" x14ac:dyDescent="0.2">
      <c r="A115" s="23" t="s">
        <v>25</v>
      </c>
      <c r="B115" s="118"/>
      <c r="C115" s="79"/>
      <c r="D115" s="125"/>
      <c r="E115" s="240"/>
      <c r="F115" s="129"/>
      <c r="G115" s="127"/>
      <c r="H115" s="130"/>
      <c r="I115" s="131"/>
      <c r="J115" s="132"/>
      <c r="K115" s="199"/>
      <c r="L115" s="200"/>
      <c r="M115" s="14"/>
    </row>
    <row r="116" spans="1:13" x14ac:dyDescent="0.2">
      <c r="A116" s="23" t="s">
        <v>153</v>
      </c>
      <c r="B116" s="118">
        <v>23.52</v>
      </c>
      <c r="C116" s="79">
        <v>63.32</v>
      </c>
      <c r="D116" s="125">
        <v>38338</v>
      </c>
      <c r="E116" s="240">
        <v>21206</v>
      </c>
      <c r="F116" s="129">
        <f>ROUND(D116/B116*12,1)</f>
        <v>19560.2</v>
      </c>
      <c r="G116" s="127">
        <f>ROUND(E116/C116*12,1)</f>
        <v>4018.8</v>
      </c>
      <c r="H116" s="130">
        <f>SUM(F116:G116)</f>
        <v>23579</v>
      </c>
      <c r="I116" s="131">
        <f t="shared" si="33"/>
        <v>8016.9</v>
      </c>
      <c r="J116" s="132">
        <f t="shared" ref="J116" si="43">ROUND(H116*0.02,1)</f>
        <v>471.6</v>
      </c>
      <c r="K116" s="55">
        <v>650</v>
      </c>
      <c r="L116" s="200">
        <f t="shared" ref="L116" si="44">ROUND(0.003*H116,1)</f>
        <v>70.7</v>
      </c>
      <c r="M116" s="14">
        <f>SUM(H116:L116)</f>
        <v>32788.199999999997</v>
      </c>
    </row>
    <row r="117" spans="1:13" x14ac:dyDescent="0.2">
      <c r="A117" s="23" t="s">
        <v>26</v>
      </c>
      <c r="B117" s="118"/>
      <c r="C117" s="79"/>
      <c r="D117" s="125"/>
      <c r="E117" s="240"/>
      <c r="F117" s="129"/>
      <c r="G117" s="127"/>
      <c r="H117" s="130"/>
      <c r="I117" s="131"/>
      <c r="J117" s="132"/>
      <c r="K117" s="199"/>
      <c r="L117" s="200"/>
      <c r="M117" s="14"/>
    </row>
    <row r="118" spans="1:13" x14ac:dyDescent="0.2">
      <c r="A118" s="23" t="s">
        <v>260</v>
      </c>
      <c r="B118" s="118">
        <v>18.809999999999999</v>
      </c>
      <c r="C118" s="79">
        <v>63.32</v>
      </c>
      <c r="D118" s="125">
        <v>38338</v>
      </c>
      <c r="E118" s="240">
        <v>21206</v>
      </c>
      <c r="F118" s="129">
        <f>ROUND(D118/B118*12,1)</f>
        <v>24458.1</v>
      </c>
      <c r="G118" s="127">
        <f>ROUND(E118/C118*12,1)</f>
        <v>4018.8</v>
      </c>
      <c r="H118" s="130">
        <f>SUM(F118:G118)</f>
        <v>28476.899999999998</v>
      </c>
      <c r="I118" s="131">
        <f t="shared" ref="I118" si="45">ROUND(H118*0.34,1)</f>
        <v>9682.1</v>
      </c>
      <c r="J118" s="132">
        <f t="shared" ref="J118:J119" si="46">ROUND(H118*0.02,1)</f>
        <v>569.5</v>
      </c>
      <c r="K118" s="55">
        <v>650</v>
      </c>
      <c r="L118" s="200">
        <f t="shared" ref="L118:L119" si="47">ROUND(0.003*H118,1)</f>
        <v>85.4</v>
      </c>
      <c r="M118" s="14">
        <f>SUM(H118:L118)</f>
        <v>39463.9</v>
      </c>
    </row>
    <row r="119" spans="1:13" x14ac:dyDescent="0.2">
      <c r="A119" s="23" t="s">
        <v>154</v>
      </c>
      <c r="B119" s="118">
        <v>18.809999999999999</v>
      </c>
      <c r="C119" s="79">
        <v>63.32</v>
      </c>
      <c r="D119" s="125">
        <v>38338</v>
      </c>
      <c r="E119" s="240">
        <v>21206</v>
      </c>
      <c r="F119" s="129">
        <f>ROUND(D119/B119*12,1)</f>
        <v>24458.1</v>
      </c>
      <c r="G119" s="127">
        <f>ROUND(E119/C119*12,1)</f>
        <v>4018.8</v>
      </c>
      <c r="H119" s="130">
        <f>SUM(F119:G119)</f>
        <v>28476.899999999998</v>
      </c>
      <c r="I119" s="131">
        <f t="shared" si="33"/>
        <v>9682.1</v>
      </c>
      <c r="J119" s="132">
        <f t="shared" si="46"/>
        <v>569.5</v>
      </c>
      <c r="K119" s="55">
        <v>650</v>
      </c>
      <c r="L119" s="200">
        <f t="shared" si="47"/>
        <v>85.4</v>
      </c>
      <c r="M119" s="14">
        <f>SUM(H119:L119)</f>
        <v>39463.9</v>
      </c>
    </row>
    <row r="120" spans="1:13" x14ac:dyDescent="0.2">
      <c r="A120" s="23" t="s">
        <v>27</v>
      </c>
      <c r="B120" s="118"/>
      <c r="C120" s="79"/>
      <c r="D120" s="125"/>
      <c r="E120" s="240"/>
      <c r="F120" s="129"/>
      <c r="G120" s="127"/>
      <c r="H120" s="130"/>
      <c r="I120" s="131"/>
      <c r="J120" s="132"/>
      <c r="K120" s="199"/>
      <c r="L120" s="200"/>
      <c r="M120" s="14"/>
    </row>
    <row r="121" spans="1:13" x14ac:dyDescent="0.2">
      <c r="A121" s="23" t="s">
        <v>118</v>
      </c>
      <c r="B121" s="118">
        <v>21.26</v>
      </c>
      <c r="C121" s="79">
        <v>63.32</v>
      </c>
      <c r="D121" s="125">
        <v>38338</v>
      </c>
      <c r="E121" s="240">
        <v>21206</v>
      </c>
      <c r="F121" s="129">
        <f t="shared" ref="F121:G123" si="48">ROUND(D121/B121*12,1)</f>
        <v>21639.5</v>
      </c>
      <c r="G121" s="127">
        <f t="shared" si="48"/>
        <v>4018.8</v>
      </c>
      <c r="H121" s="130">
        <f>SUM(F121:G121)</f>
        <v>25658.3</v>
      </c>
      <c r="I121" s="131">
        <f t="shared" si="33"/>
        <v>8723.7999999999993</v>
      </c>
      <c r="J121" s="132">
        <f t="shared" ref="J121:J122" si="49">ROUND(H121*0.02,1)</f>
        <v>513.20000000000005</v>
      </c>
      <c r="K121" s="55">
        <v>650</v>
      </c>
      <c r="L121" s="200">
        <f t="shared" ref="L121:L123" si="50">ROUND(0.003*H121,1)</f>
        <v>77</v>
      </c>
      <c r="M121" s="14">
        <f>SUM(H121:L121)</f>
        <v>35622.299999999996</v>
      </c>
    </row>
    <row r="122" spans="1:13" x14ac:dyDescent="0.2">
      <c r="A122" s="23" t="s">
        <v>229</v>
      </c>
      <c r="B122" s="118">
        <v>21.26</v>
      </c>
      <c r="C122" s="79">
        <v>63.32</v>
      </c>
      <c r="D122" s="125">
        <v>38338</v>
      </c>
      <c r="E122" s="240">
        <v>21206</v>
      </c>
      <c r="F122" s="129">
        <f t="shared" si="48"/>
        <v>21639.5</v>
      </c>
      <c r="G122" s="127">
        <f t="shared" si="48"/>
        <v>4018.8</v>
      </c>
      <c r="H122" s="130">
        <f>SUM(F122:G122)</f>
        <v>25658.3</v>
      </c>
      <c r="I122" s="131">
        <f t="shared" si="33"/>
        <v>8723.7999999999993</v>
      </c>
      <c r="J122" s="132">
        <f t="shared" si="49"/>
        <v>513.20000000000005</v>
      </c>
      <c r="K122" s="55">
        <v>650</v>
      </c>
      <c r="L122" s="200">
        <f t="shared" si="50"/>
        <v>77</v>
      </c>
      <c r="M122" s="14">
        <f>SUM(H122:L122)</f>
        <v>35622.299999999996</v>
      </c>
    </row>
    <row r="123" spans="1:13" x14ac:dyDescent="0.2">
      <c r="A123" s="23" t="s">
        <v>295</v>
      </c>
      <c r="B123" s="118">
        <v>21.26</v>
      </c>
      <c r="C123" s="79">
        <v>63.32</v>
      </c>
      <c r="D123" s="125">
        <v>38338</v>
      </c>
      <c r="E123" s="240">
        <v>21206</v>
      </c>
      <c r="F123" s="129">
        <f t="shared" si="48"/>
        <v>21639.5</v>
      </c>
      <c r="G123" s="127">
        <f t="shared" si="48"/>
        <v>4018.8</v>
      </c>
      <c r="H123" s="130">
        <f>SUM(F123:G123)</f>
        <v>25658.3</v>
      </c>
      <c r="I123" s="131">
        <f t="shared" ref="I123" si="51">ROUND(H123*0.34,1)</f>
        <v>8723.7999999999993</v>
      </c>
      <c r="J123" s="132">
        <f t="shared" ref="J123" si="52">ROUND(H123*0.02,1)</f>
        <v>513.20000000000005</v>
      </c>
      <c r="K123" s="55">
        <v>650</v>
      </c>
      <c r="L123" s="200">
        <f t="shared" si="50"/>
        <v>77</v>
      </c>
      <c r="M123" s="14">
        <f>SUM(H123:L123)</f>
        <v>35622.299999999996</v>
      </c>
    </row>
    <row r="124" spans="1:13" x14ac:dyDescent="0.2">
      <c r="A124" s="23" t="s">
        <v>28</v>
      </c>
      <c r="B124" s="118"/>
      <c r="C124" s="79"/>
      <c r="D124" s="125"/>
      <c r="E124" s="240"/>
      <c r="F124" s="129"/>
      <c r="G124" s="127"/>
      <c r="H124" s="130"/>
      <c r="I124" s="131"/>
      <c r="J124" s="132"/>
      <c r="K124" s="199"/>
      <c r="L124" s="200"/>
      <c r="M124" s="14"/>
    </row>
    <row r="125" spans="1:13" x14ac:dyDescent="0.2">
      <c r="A125" s="23" t="s">
        <v>95</v>
      </c>
      <c r="B125" s="118">
        <v>16.79</v>
      </c>
      <c r="C125" s="79">
        <v>63.32</v>
      </c>
      <c r="D125" s="125">
        <v>38338</v>
      </c>
      <c r="E125" s="240">
        <v>21206</v>
      </c>
      <c r="F125" s="129">
        <f>ROUND(D125/B125*12,1)</f>
        <v>27400.6</v>
      </c>
      <c r="G125" s="127">
        <f>ROUND(E125/C125*12,1)</f>
        <v>4018.8</v>
      </c>
      <c r="H125" s="130">
        <f>SUM(F125:G125)</f>
        <v>31419.399999999998</v>
      </c>
      <c r="I125" s="131">
        <f t="shared" si="33"/>
        <v>10682.6</v>
      </c>
      <c r="J125" s="132">
        <f t="shared" ref="J125:J126" si="53">ROUND(H125*0.02,1)</f>
        <v>628.4</v>
      </c>
      <c r="K125" s="55">
        <v>650</v>
      </c>
      <c r="L125" s="200">
        <f t="shared" ref="L125:L126" si="54">ROUND(0.003*H125,1)</f>
        <v>94.3</v>
      </c>
      <c r="M125" s="14">
        <f>SUM(H125:L125)</f>
        <v>43474.700000000004</v>
      </c>
    </row>
    <row r="126" spans="1:13" x14ac:dyDescent="0.2">
      <c r="A126" s="214" t="s">
        <v>196</v>
      </c>
      <c r="B126" s="118">
        <v>16.79</v>
      </c>
      <c r="C126" s="79">
        <v>63.32</v>
      </c>
      <c r="D126" s="125">
        <v>38338</v>
      </c>
      <c r="E126" s="240">
        <v>21206</v>
      </c>
      <c r="F126" s="129">
        <f>ROUND(D126/B126*12,1)</f>
        <v>27400.6</v>
      </c>
      <c r="G126" s="127">
        <f>ROUND(E126/C126*12,1)</f>
        <v>4018.8</v>
      </c>
      <c r="H126" s="130">
        <f>SUM(F126:G126)</f>
        <v>31419.399999999998</v>
      </c>
      <c r="I126" s="131">
        <f t="shared" ref="I126" si="55">ROUND(H126*0.34,1)</f>
        <v>10682.6</v>
      </c>
      <c r="J126" s="132">
        <f t="shared" si="53"/>
        <v>628.4</v>
      </c>
      <c r="K126" s="55">
        <v>650</v>
      </c>
      <c r="L126" s="200">
        <f t="shared" si="54"/>
        <v>94.3</v>
      </c>
      <c r="M126" s="14">
        <f>SUM(H126:L126)</f>
        <v>43474.700000000004</v>
      </c>
    </row>
    <row r="127" spans="1:13" x14ac:dyDescent="0.2">
      <c r="A127" s="23" t="s">
        <v>29</v>
      </c>
      <c r="B127" s="118"/>
      <c r="C127" s="79"/>
      <c r="D127" s="125"/>
      <c r="E127" s="240"/>
      <c r="F127" s="129"/>
      <c r="G127" s="127"/>
      <c r="H127" s="130"/>
      <c r="I127" s="131"/>
      <c r="J127" s="132"/>
      <c r="K127" s="199"/>
      <c r="L127" s="200"/>
      <c r="M127" s="14"/>
    </row>
    <row r="128" spans="1:13" x14ac:dyDescent="0.2">
      <c r="A128" s="23" t="s">
        <v>240</v>
      </c>
      <c r="B128" s="118">
        <v>21.32</v>
      </c>
      <c r="C128" s="79">
        <v>63.32</v>
      </c>
      <c r="D128" s="125">
        <v>38338</v>
      </c>
      <c r="E128" s="240">
        <v>21206</v>
      </c>
      <c r="F128" s="129">
        <f t="shared" ref="F128:G133" si="56">ROUND(D128/B128*12,1)</f>
        <v>21578.6</v>
      </c>
      <c r="G128" s="127">
        <f t="shared" si="56"/>
        <v>4018.8</v>
      </c>
      <c r="H128" s="130">
        <f t="shared" ref="H128:H133" si="57">SUM(F128:G128)</f>
        <v>25597.399999999998</v>
      </c>
      <c r="I128" s="131">
        <f t="shared" si="33"/>
        <v>8703.1</v>
      </c>
      <c r="J128" s="132">
        <f t="shared" ref="J128:J133" si="58">ROUND(H128*0.02,1)</f>
        <v>511.9</v>
      </c>
      <c r="K128" s="55">
        <v>650</v>
      </c>
      <c r="L128" s="200">
        <f t="shared" ref="L128:L133" si="59">ROUND(0.003*H128,1)</f>
        <v>76.8</v>
      </c>
      <c r="M128" s="14">
        <f t="shared" ref="M128:M133" si="60">SUM(H128:L128)</f>
        <v>35539.200000000004</v>
      </c>
    </row>
    <row r="129" spans="1:13" x14ac:dyDescent="0.2">
      <c r="A129" s="209" t="s">
        <v>173</v>
      </c>
      <c r="B129" s="118">
        <v>21.32</v>
      </c>
      <c r="C129" s="79">
        <v>63.32</v>
      </c>
      <c r="D129" s="125">
        <v>38338</v>
      </c>
      <c r="E129" s="240">
        <v>21206</v>
      </c>
      <c r="F129" s="129">
        <f t="shared" si="56"/>
        <v>21578.6</v>
      </c>
      <c r="G129" s="127">
        <f t="shared" si="56"/>
        <v>4018.8</v>
      </c>
      <c r="H129" s="130">
        <f t="shared" si="57"/>
        <v>25597.399999999998</v>
      </c>
      <c r="I129" s="131">
        <f>ROUND(H129*0.34,1)</f>
        <v>8703.1</v>
      </c>
      <c r="J129" s="132">
        <f t="shared" si="58"/>
        <v>511.9</v>
      </c>
      <c r="K129" s="55">
        <v>650</v>
      </c>
      <c r="L129" s="200">
        <f t="shared" si="59"/>
        <v>76.8</v>
      </c>
      <c r="M129" s="14">
        <f t="shared" si="60"/>
        <v>35539.200000000004</v>
      </c>
    </row>
    <row r="130" spans="1:13" x14ac:dyDescent="0.2">
      <c r="A130" s="23" t="s">
        <v>155</v>
      </c>
      <c r="B130" s="118">
        <v>21.32</v>
      </c>
      <c r="C130" s="79">
        <v>63.32</v>
      </c>
      <c r="D130" s="125">
        <v>38338</v>
      </c>
      <c r="E130" s="240">
        <v>21206</v>
      </c>
      <c r="F130" s="129">
        <f t="shared" si="56"/>
        <v>21578.6</v>
      </c>
      <c r="G130" s="127">
        <f t="shared" si="56"/>
        <v>4018.8</v>
      </c>
      <c r="H130" s="130">
        <f t="shared" si="57"/>
        <v>25597.399999999998</v>
      </c>
      <c r="I130" s="131">
        <f t="shared" si="33"/>
        <v>8703.1</v>
      </c>
      <c r="J130" s="132">
        <f t="shared" si="58"/>
        <v>511.9</v>
      </c>
      <c r="K130" s="55">
        <v>650</v>
      </c>
      <c r="L130" s="200">
        <f t="shared" si="59"/>
        <v>76.8</v>
      </c>
      <c r="M130" s="14">
        <f t="shared" si="60"/>
        <v>35539.200000000004</v>
      </c>
    </row>
    <row r="131" spans="1:13" x14ac:dyDescent="0.2">
      <c r="A131" s="23" t="s">
        <v>230</v>
      </c>
      <c r="B131" s="118">
        <v>21.32</v>
      </c>
      <c r="C131" s="79">
        <v>63.32</v>
      </c>
      <c r="D131" s="125">
        <v>38338</v>
      </c>
      <c r="E131" s="240">
        <v>21206</v>
      </c>
      <c r="F131" s="129">
        <f t="shared" si="56"/>
        <v>21578.6</v>
      </c>
      <c r="G131" s="127">
        <f t="shared" si="56"/>
        <v>4018.8</v>
      </c>
      <c r="H131" s="130">
        <f t="shared" si="57"/>
        <v>25597.399999999998</v>
      </c>
      <c r="I131" s="131">
        <f t="shared" si="33"/>
        <v>8703.1</v>
      </c>
      <c r="J131" s="132">
        <f t="shared" si="58"/>
        <v>511.9</v>
      </c>
      <c r="K131" s="55">
        <v>650</v>
      </c>
      <c r="L131" s="200">
        <f t="shared" si="59"/>
        <v>76.8</v>
      </c>
      <c r="M131" s="14">
        <f t="shared" si="60"/>
        <v>35539.200000000004</v>
      </c>
    </row>
    <row r="132" spans="1:13" x14ac:dyDescent="0.2">
      <c r="A132" s="23" t="s">
        <v>200</v>
      </c>
      <c r="B132" s="118">
        <v>21.26</v>
      </c>
      <c r="C132" s="79">
        <v>63.32</v>
      </c>
      <c r="D132" s="125">
        <v>38338</v>
      </c>
      <c r="E132" s="240">
        <v>21206</v>
      </c>
      <c r="F132" s="129">
        <f t="shared" si="56"/>
        <v>21639.5</v>
      </c>
      <c r="G132" s="127">
        <f t="shared" si="56"/>
        <v>4018.8</v>
      </c>
      <c r="H132" s="130">
        <f t="shared" si="57"/>
        <v>25658.3</v>
      </c>
      <c r="I132" s="131">
        <f t="shared" si="33"/>
        <v>8723.7999999999993</v>
      </c>
      <c r="J132" s="132">
        <f t="shared" si="58"/>
        <v>513.20000000000005</v>
      </c>
      <c r="K132" s="55">
        <v>650</v>
      </c>
      <c r="L132" s="200">
        <f t="shared" si="59"/>
        <v>77</v>
      </c>
      <c r="M132" s="14">
        <f t="shared" si="60"/>
        <v>35622.299999999996</v>
      </c>
    </row>
    <row r="133" spans="1:13" x14ac:dyDescent="0.2">
      <c r="A133" s="23" t="s">
        <v>297</v>
      </c>
      <c r="B133" s="118">
        <v>21.32</v>
      </c>
      <c r="C133" s="79">
        <v>63.32</v>
      </c>
      <c r="D133" s="125">
        <v>38338</v>
      </c>
      <c r="E133" s="240">
        <v>21206</v>
      </c>
      <c r="F133" s="129">
        <f t="shared" si="56"/>
        <v>21578.6</v>
      </c>
      <c r="G133" s="127">
        <f t="shared" si="56"/>
        <v>4018.8</v>
      </c>
      <c r="H133" s="130">
        <f t="shared" si="57"/>
        <v>25597.399999999998</v>
      </c>
      <c r="I133" s="131">
        <f t="shared" si="33"/>
        <v>8703.1</v>
      </c>
      <c r="J133" s="132">
        <f t="shared" si="58"/>
        <v>511.9</v>
      </c>
      <c r="K133" s="55">
        <v>650</v>
      </c>
      <c r="L133" s="200">
        <f t="shared" si="59"/>
        <v>76.8</v>
      </c>
      <c r="M133" s="14">
        <f t="shared" si="60"/>
        <v>35539.200000000004</v>
      </c>
    </row>
    <row r="134" spans="1:13" x14ac:dyDescent="0.2">
      <c r="A134" s="23" t="s">
        <v>30</v>
      </c>
      <c r="B134" s="118"/>
      <c r="C134" s="79"/>
      <c r="D134" s="125"/>
      <c r="E134" s="240"/>
      <c r="F134" s="129"/>
      <c r="G134" s="127"/>
      <c r="H134" s="130"/>
      <c r="I134" s="131"/>
      <c r="J134" s="132"/>
      <c r="K134" s="199"/>
      <c r="L134" s="200"/>
      <c r="M134" s="14"/>
    </row>
    <row r="135" spans="1:13" x14ac:dyDescent="0.2">
      <c r="A135" s="23" t="s">
        <v>231</v>
      </c>
      <c r="B135" s="118">
        <v>22.4</v>
      </c>
      <c r="C135" s="79">
        <v>63.32</v>
      </c>
      <c r="D135" s="125">
        <v>38338</v>
      </c>
      <c r="E135" s="240">
        <v>21206</v>
      </c>
      <c r="F135" s="129">
        <f t="shared" ref="F135:G138" si="61">ROUND(D135/B135*12,1)</f>
        <v>20538.2</v>
      </c>
      <c r="G135" s="127">
        <f t="shared" si="61"/>
        <v>4018.8</v>
      </c>
      <c r="H135" s="130">
        <f>SUM(F135:G135)</f>
        <v>24557</v>
      </c>
      <c r="I135" s="131">
        <f t="shared" si="33"/>
        <v>8349.4</v>
      </c>
      <c r="J135" s="132">
        <f t="shared" ref="J135:J138" si="62">ROUND(H135*0.02,1)</f>
        <v>491.1</v>
      </c>
      <c r="K135" s="55">
        <v>650</v>
      </c>
      <c r="L135" s="200">
        <f t="shared" ref="L135:L138" si="63">ROUND(0.003*H135,1)</f>
        <v>73.7</v>
      </c>
      <c r="M135" s="14">
        <f>SUM(H135:L135)</f>
        <v>34121.199999999997</v>
      </c>
    </row>
    <row r="136" spans="1:13" x14ac:dyDescent="0.2">
      <c r="A136" s="216" t="s">
        <v>205</v>
      </c>
      <c r="B136" s="118">
        <v>22.4</v>
      </c>
      <c r="C136" s="79">
        <v>63.32</v>
      </c>
      <c r="D136" s="125">
        <v>38338</v>
      </c>
      <c r="E136" s="240">
        <v>21206</v>
      </c>
      <c r="F136" s="129">
        <f t="shared" si="61"/>
        <v>20538.2</v>
      </c>
      <c r="G136" s="127">
        <f t="shared" si="61"/>
        <v>4018.8</v>
      </c>
      <c r="H136" s="130">
        <f>SUM(F136:G136)</f>
        <v>24557</v>
      </c>
      <c r="I136" s="131">
        <f t="shared" si="33"/>
        <v>8349.4</v>
      </c>
      <c r="J136" s="132">
        <f t="shared" si="62"/>
        <v>491.1</v>
      </c>
      <c r="K136" s="55">
        <v>650</v>
      </c>
      <c r="L136" s="200">
        <f t="shared" si="63"/>
        <v>73.7</v>
      </c>
      <c r="M136" s="14">
        <f>SUM(H136:L136)</f>
        <v>34121.199999999997</v>
      </c>
    </row>
    <row r="137" spans="1:13" x14ac:dyDescent="0.2">
      <c r="A137" s="23" t="s">
        <v>206</v>
      </c>
      <c r="B137" s="118">
        <v>22.4</v>
      </c>
      <c r="C137" s="79">
        <v>63.32</v>
      </c>
      <c r="D137" s="125">
        <v>38338</v>
      </c>
      <c r="E137" s="240">
        <v>21206</v>
      </c>
      <c r="F137" s="129">
        <f t="shared" si="61"/>
        <v>20538.2</v>
      </c>
      <c r="G137" s="127">
        <f t="shared" si="61"/>
        <v>4018.8</v>
      </c>
      <c r="H137" s="130">
        <f>SUM(F137:G137)</f>
        <v>24557</v>
      </c>
      <c r="I137" s="131">
        <f t="shared" si="33"/>
        <v>8349.4</v>
      </c>
      <c r="J137" s="132">
        <f t="shared" si="62"/>
        <v>491.1</v>
      </c>
      <c r="K137" s="55">
        <v>650</v>
      </c>
      <c r="L137" s="200">
        <f t="shared" si="63"/>
        <v>73.7</v>
      </c>
      <c r="M137" s="14">
        <f>SUM(H137:L137)</f>
        <v>34121.199999999997</v>
      </c>
    </row>
    <row r="138" spans="1:13" x14ac:dyDescent="0.2">
      <c r="A138" s="23" t="s">
        <v>177</v>
      </c>
      <c r="B138" s="118">
        <v>15.2</v>
      </c>
      <c r="C138" s="79">
        <v>63.32</v>
      </c>
      <c r="D138" s="125">
        <v>38338</v>
      </c>
      <c r="E138" s="240">
        <v>21206</v>
      </c>
      <c r="F138" s="129">
        <f t="shared" si="61"/>
        <v>30266.799999999999</v>
      </c>
      <c r="G138" s="127">
        <f t="shared" si="61"/>
        <v>4018.8</v>
      </c>
      <c r="H138" s="130">
        <f>SUM(F138:G138)</f>
        <v>34285.599999999999</v>
      </c>
      <c r="I138" s="131">
        <f t="shared" ref="I138" si="64">ROUND(H138*0.34,1)</f>
        <v>11657.1</v>
      </c>
      <c r="J138" s="132">
        <f t="shared" si="62"/>
        <v>685.7</v>
      </c>
      <c r="K138" s="55">
        <v>650</v>
      </c>
      <c r="L138" s="200">
        <f t="shared" si="63"/>
        <v>102.9</v>
      </c>
      <c r="M138" s="14">
        <f>SUM(H138:L138)</f>
        <v>47381.299999999996</v>
      </c>
    </row>
    <row r="139" spans="1:13" x14ac:dyDescent="0.2">
      <c r="A139" s="23" t="s">
        <v>31</v>
      </c>
      <c r="B139" s="118"/>
      <c r="C139" s="79"/>
      <c r="D139" s="125"/>
      <c r="E139" s="240"/>
      <c r="F139" s="129"/>
      <c r="G139" s="127"/>
      <c r="H139" s="130"/>
      <c r="I139" s="131"/>
      <c r="J139" s="132"/>
      <c r="K139" s="199"/>
      <c r="L139" s="200"/>
      <c r="M139" s="14"/>
    </row>
    <row r="140" spans="1:13" x14ac:dyDescent="0.2">
      <c r="A140" s="71" t="s">
        <v>232</v>
      </c>
      <c r="B140" s="118">
        <v>22.5</v>
      </c>
      <c r="C140" s="79">
        <v>63.32</v>
      </c>
      <c r="D140" s="125">
        <v>38338</v>
      </c>
      <c r="E140" s="240">
        <v>21206</v>
      </c>
      <c r="F140" s="129">
        <f>ROUND(D140/B140*12,1)</f>
        <v>20446.900000000001</v>
      </c>
      <c r="G140" s="127">
        <f>ROUND(E140/C140*12,1)</f>
        <v>4018.8</v>
      </c>
      <c r="H140" s="130">
        <f>SUM(F140:G140)</f>
        <v>24465.7</v>
      </c>
      <c r="I140" s="131">
        <f t="shared" si="33"/>
        <v>8318.2999999999993</v>
      </c>
      <c r="J140" s="132">
        <f t="shared" ref="J140" si="65">ROUND(H140*0.02,1)</f>
        <v>489.3</v>
      </c>
      <c r="K140" s="55">
        <v>650</v>
      </c>
      <c r="L140" s="200">
        <f t="shared" ref="L140" si="66">ROUND(0.003*H140,1)</f>
        <v>73.400000000000006</v>
      </c>
      <c r="M140" s="14">
        <f>SUM(H140:L140)</f>
        <v>33996.700000000004</v>
      </c>
    </row>
    <row r="141" spans="1:13" x14ac:dyDescent="0.2">
      <c r="A141" s="23" t="s">
        <v>32</v>
      </c>
      <c r="B141" s="118"/>
      <c r="C141" s="79"/>
      <c r="D141" s="125"/>
      <c r="E141" s="240"/>
      <c r="F141" s="129"/>
      <c r="G141" s="127"/>
      <c r="H141" s="130"/>
      <c r="I141" s="131"/>
      <c r="J141" s="132"/>
      <c r="K141" s="199"/>
      <c r="L141" s="200"/>
      <c r="M141" s="14"/>
    </row>
    <row r="142" spans="1:13" x14ac:dyDescent="0.2">
      <c r="A142" s="71" t="s">
        <v>157</v>
      </c>
      <c r="B142" s="118">
        <v>21.26</v>
      </c>
      <c r="C142" s="79">
        <v>63.32</v>
      </c>
      <c r="D142" s="125">
        <v>38338</v>
      </c>
      <c r="E142" s="240">
        <v>21206</v>
      </c>
      <c r="F142" s="129">
        <f t="shared" ref="F142:G144" si="67">ROUND(D142/B142*12,1)</f>
        <v>21639.5</v>
      </c>
      <c r="G142" s="127">
        <f t="shared" si="67"/>
        <v>4018.8</v>
      </c>
      <c r="H142" s="130">
        <f>SUM(F142:G142)</f>
        <v>25658.3</v>
      </c>
      <c r="I142" s="131">
        <f t="shared" si="33"/>
        <v>8723.7999999999993</v>
      </c>
      <c r="J142" s="132">
        <f t="shared" ref="J142:J143" si="68">ROUND(H142*0.02,1)</f>
        <v>513.20000000000005</v>
      </c>
      <c r="K142" s="55">
        <v>650</v>
      </c>
      <c r="L142" s="200">
        <f t="shared" ref="L142:L144" si="69">ROUND(0.003*H142,1)</f>
        <v>77</v>
      </c>
      <c r="M142" s="14">
        <f>SUM(H142:L142)</f>
        <v>35622.299999999996</v>
      </c>
    </row>
    <row r="143" spans="1:13" x14ac:dyDescent="0.2">
      <c r="A143" s="23" t="s">
        <v>97</v>
      </c>
      <c r="B143" s="118">
        <v>21.26</v>
      </c>
      <c r="C143" s="79">
        <v>63.32</v>
      </c>
      <c r="D143" s="125">
        <v>38338</v>
      </c>
      <c r="E143" s="240">
        <v>21206</v>
      </c>
      <c r="F143" s="129">
        <f t="shared" si="67"/>
        <v>21639.5</v>
      </c>
      <c r="G143" s="127">
        <f t="shared" si="67"/>
        <v>4018.8</v>
      </c>
      <c r="H143" s="130">
        <f>SUM(F143:G143)</f>
        <v>25658.3</v>
      </c>
      <c r="I143" s="131">
        <f t="shared" si="33"/>
        <v>8723.7999999999993</v>
      </c>
      <c r="J143" s="132">
        <f t="shared" si="68"/>
        <v>513.20000000000005</v>
      </c>
      <c r="K143" s="55">
        <v>650</v>
      </c>
      <c r="L143" s="200">
        <f t="shared" si="69"/>
        <v>77</v>
      </c>
      <c r="M143" s="14">
        <f>SUM(H143:L143)</f>
        <v>35622.299999999996</v>
      </c>
    </row>
    <row r="144" spans="1:13" x14ac:dyDescent="0.2">
      <c r="A144" s="23" t="s">
        <v>298</v>
      </c>
      <c r="B144" s="118">
        <v>21.26</v>
      </c>
      <c r="C144" s="79">
        <v>63.32</v>
      </c>
      <c r="D144" s="125">
        <v>38338</v>
      </c>
      <c r="E144" s="240">
        <v>21206</v>
      </c>
      <c r="F144" s="129">
        <f t="shared" si="67"/>
        <v>21639.5</v>
      </c>
      <c r="G144" s="127">
        <f t="shared" si="67"/>
        <v>4018.8</v>
      </c>
      <c r="H144" s="130">
        <f>SUM(F144:G144)</f>
        <v>25658.3</v>
      </c>
      <c r="I144" s="131">
        <f t="shared" ref="I144" si="70">ROUND(H144*0.34,1)</f>
        <v>8723.7999999999993</v>
      </c>
      <c r="J144" s="132">
        <f t="shared" ref="J144" si="71">ROUND(H144*0.02,1)</f>
        <v>513.20000000000005</v>
      </c>
      <c r="K144" s="55">
        <v>650</v>
      </c>
      <c r="L144" s="200">
        <f t="shared" si="69"/>
        <v>77</v>
      </c>
      <c r="M144" s="14">
        <f>SUM(H144:L144)</f>
        <v>35622.299999999996</v>
      </c>
    </row>
    <row r="145" spans="1:13" x14ac:dyDescent="0.2">
      <c r="A145" s="23" t="s">
        <v>33</v>
      </c>
      <c r="B145" s="118"/>
      <c r="C145" s="79"/>
      <c r="D145" s="125"/>
      <c r="E145" s="240"/>
      <c r="F145" s="129"/>
      <c r="G145" s="127"/>
      <c r="H145" s="130"/>
      <c r="I145" s="131"/>
      <c r="J145" s="132"/>
      <c r="K145" s="199"/>
      <c r="L145" s="200"/>
      <c r="M145" s="14"/>
    </row>
    <row r="146" spans="1:13" x14ac:dyDescent="0.2">
      <c r="A146" s="23" t="s">
        <v>98</v>
      </c>
      <c r="B146" s="118">
        <v>22.4</v>
      </c>
      <c r="C146" s="79">
        <v>63.32</v>
      </c>
      <c r="D146" s="125">
        <v>38338</v>
      </c>
      <c r="E146" s="240">
        <v>21206</v>
      </c>
      <c r="F146" s="129">
        <f>ROUND(D146/B146*12,1)</f>
        <v>20538.2</v>
      </c>
      <c r="G146" s="127">
        <f>ROUND(E146/C146*12,1)</f>
        <v>4018.8</v>
      </c>
      <c r="H146" s="130">
        <f>SUM(F146:G146)</f>
        <v>24557</v>
      </c>
      <c r="I146" s="131">
        <f t="shared" si="33"/>
        <v>8349.4</v>
      </c>
      <c r="J146" s="132">
        <f t="shared" ref="J146:J147" si="72">ROUND(H146*0.02,1)</f>
        <v>491.1</v>
      </c>
      <c r="K146" s="199">
        <v>650</v>
      </c>
      <c r="L146" s="64">
        <f t="shared" ref="L146:L147" si="73">ROUND(0.003*H146,1)</f>
        <v>73.7</v>
      </c>
      <c r="M146" s="14">
        <f>SUM(H146:L146)</f>
        <v>34121.199999999997</v>
      </c>
    </row>
    <row r="147" spans="1:13" ht="13.5" thickBot="1" x14ac:dyDescent="0.25">
      <c r="A147" s="27" t="s">
        <v>214</v>
      </c>
      <c r="B147" s="156">
        <v>22.4</v>
      </c>
      <c r="C147" s="157">
        <v>63.32</v>
      </c>
      <c r="D147" s="158">
        <v>38338</v>
      </c>
      <c r="E147" s="244">
        <v>21206</v>
      </c>
      <c r="F147" s="159">
        <f>ROUND(D147/B147*12,1)</f>
        <v>20538.2</v>
      </c>
      <c r="G147" s="160">
        <f>ROUND(E147/C147*12,1)</f>
        <v>4018.8</v>
      </c>
      <c r="H147" s="161">
        <f>SUM(F147:G147)</f>
        <v>24557</v>
      </c>
      <c r="I147" s="162">
        <f t="shared" si="33"/>
        <v>8349.4</v>
      </c>
      <c r="J147" s="163">
        <f t="shared" si="72"/>
        <v>491.1</v>
      </c>
      <c r="K147" s="201">
        <v>650</v>
      </c>
      <c r="L147" s="68">
        <f t="shared" si="73"/>
        <v>73.7</v>
      </c>
      <c r="M147" s="40">
        <f>SUM(H147:L147)</f>
        <v>34121.199999999997</v>
      </c>
    </row>
    <row r="148" spans="1:13" x14ac:dyDescent="0.2">
      <c r="A148" s="23" t="s">
        <v>99</v>
      </c>
      <c r="B148" s="112"/>
      <c r="C148" s="78"/>
      <c r="D148" s="114"/>
      <c r="E148" s="239"/>
      <c r="F148" s="143"/>
      <c r="G148" s="144"/>
      <c r="H148" s="145"/>
      <c r="I148" s="146"/>
      <c r="J148" s="147"/>
      <c r="K148" s="62"/>
      <c r="L148" s="3"/>
      <c r="M148" s="44"/>
    </row>
    <row r="149" spans="1:13" x14ac:dyDescent="0.2">
      <c r="A149" s="26" t="s">
        <v>246</v>
      </c>
      <c r="B149" s="118"/>
      <c r="C149" s="79"/>
      <c r="D149" s="125"/>
      <c r="E149" s="240"/>
      <c r="F149" s="129"/>
      <c r="G149" s="127"/>
      <c r="H149" s="130"/>
      <c r="I149" s="131"/>
      <c r="J149" s="132"/>
      <c r="K149" s="199"/>
      <c r="L149" s="200"/>
      <c r="M149" s="14"/>
    </row>
    <row r="150" spans="1:13" x14ac:dyDescent="0.2">
      <c r="A150" s="23" t="s">
        <v>191</v>
      </c>
      <c r="B150" s="118">
        <v>35.590000000000003</v>
      </c>
      <c r="C150" s="79">
        <f>ROUND(95.48*0.85,2)</f>
        <v>81.16</v>
      </c>
      <c r="D150" s="125">
        <v>38480</v>
      </c>
      <c r="E150" s="240">
        <v>21206</v>
      </c>
      <c r="F150" s="129">
        <f t="shared" ref="F150:F162" si="74">ROUND(D150/B150*12,1)</f>
        <v>12974.4</v>
      </c>
      <c r="G150" s="127">
        <f t="shared" ref="G150:G162" si="75">ROUND(E150/C150*12,1)</f>
        <v>3135.4</v>
      </c>
      <c r="H150" s="130">
        <f t="shared" ref="H150:H161" si="76">SUM(F150:G150)</f>
        <v>16109.8</v>
      </c>
      <c r="I150" s="131">
        <f t="shared" ref="I150:I165" si="77">ROUND(H150*0.34,1)</f>
        <v>5477.3</v>
      </c>
      <c r="J150" s="132">
        <f t="shared" ref="J150:J165" si="78">ROUND(H150*0.02,1)</f>
        <v>322.2</v>
      </c>
      <c r="K150" s="199">
        <v>650</v>
      </c>
      <c r="L150" s="200">
        <f t="shared" ref="L150:L162" si="79">ROUND(0.003*H150,1)</f>
        <v>48.3</v>
      </c>
      <c r="M150" s="14">
        <f t="shared" ref="M150:M165" si="80">SUM(H150:L150)</f>
        <v>22607.599999999999</v>
      </c>
    </row>
    <row r="151" spans="1:13" x14ac:dyDescent="0.2">
      <c r="A151" s="23" t="s">
        <v>193</v>
      </c>
      <c r="B151" s="118">
        <v>38.15</v>
      </c>
      <c r="C151" s="79">
        <f t="shared" ref="C151:C162" si="81">ROUND(95.48*0.85,2)</f>
        <v>81.16</v>
      </c>
      <c r="D151" s="125">
        <v>38480</v>
      </c>
      <c r="E151" s="240">
        <v>21206</v>
      </c>
      <c r="F151" s="129">
        <f t="shared" si="74"/>
        <v>12103.8</v>
      </c>
      <c r="G151" s="127">
        <f t="shared" si="75"/>
        <v>3135.4</v>
      </c>
      <c r="H151" s="130">
        <f t="shared" si="76"/>
        <v>15239.199999999999</v>
      </c>
      <c r="I151" s="131">
        <f t="shared" si="77"/>
        <v>5181.3</v>
      </c>
      <c r="J151" s="132">
        <f t="shared" si="78"/>
        <v>304.8</v>
      </c>
      <c r="K151" s="199">
        <v>650</v>
      </c>
      <c r="L151" s="200">
        <f t="shared" si="79"/>
        <v>45.7</v>
      </c>
      <c r="M151" s="14">
        <f t="shared" si="80"/>
        <v>21421</v>
      </c>
    </row>
    <row r="152" spans="1:13" x14ac:dyDescent="0.2">
      <c r="A152" s="23" t="s">
        <v>287</v>
      </c>
      <c r="B152" s="118">
        <v>38.15</v>
      </c>
      <c r="C152" s="79">
        <f t="shared" si="81"/>
        <v>81.16</v>
      </c>
      <c r="D152" s="125">
        <v>38480</v>
      </c>
      <c r="E152" s="240">
        <v>21206</v>
      </c>
      <c r="F152" s="129">
        <f t="shared" si="74"/>
        <v>12103.8</v>
      </c>
      <c r="G152" s="127">
        <f t="shared" si="75"/>
        <v>3135.4</v>
      </c>
      <c r="H152" s="130">
        <f t="shared" si="76"/>
        <v>15239.199999999999</v>
      </c>
      <c r="I152" s="131">
        <f t="shared" si="77"/>
        <v>5181.3</v>
      </c>
      <c r="J152" s="132">
        <f t="shared" si="78"/>
        <v>304.8</v>
      </c>
      <c r="K152" s="199">
        <v>650</v>
      </c>
      <c r="L152" s="200">
        <f t="shared" si="79"/>
        <v>45.7</v>
      </c>
      <c r="M152" s="14">
        <f t="shared" si="80"/>
        <v>21421</v>
      </c>
    </row>
    <row r="153" spans="1:13" x14ac:dyDescent="0.2">
      <c r="A153" s="23" t="s">
        <v>245</v>
      </c>
      <c r="B153" s="118">
        <v>38.15</v>
      </c>
      <c r="C153" s="79">
        <f t="shared" si="81"/>
        <v>81.16</v>
      </c>
      <c r="D153" s="125">
        <v>38480</v>
      </c>
      <c r="E153" s="240">
        <v>21206</v>
      </c>
      <c r="F153" s="129">
        <f t="shared" si="74"/>
        <v>12103.8</v>
      </c>
      <c r="G153" s="127">
        <f t="shared" si="75"/>
        <v>3135.4</v>
      </c>
      <c r="H153" s="130">
        <f t="shared" si="76"/>
        <v>15239.199999999999</v>
      </c>
      <c r="I153" s="131">
        <f t="shared" si="77"/>
        <v>5181.3</v>
      </c>
      <c r="J153" s="132">
        <f t="shared" si="78"/>
        <v>304.8</v>
      </c>
      <c r="K153" s="199">
        <v>650</v>
      </c>
      <c r="L153" s="200">
        <f t="shared" si="79"/>
        <v>45.7</v>
      </c>
      <c r="M153" s="14">
        <f t="shared" si="80"/>
        <v>21421</v>
      </c>
    </row>
    <row r="154" spans="1:13" x14ac:dyDescent="0.2">
      <c r="A154" s="23" t="s">
        <v>195</v>
      </c>
      <c r="B154" s="118">
        <v>38.15</v>
      </c>
      <c r="C154" s="79">
        <f t="shared" si="81"/>
        <v>81.16</v>
      </c>
      <c r="D154" s="125">
        <v>38480</v>
      </c>
      <c r="E154" s="240">
        <v>21206</v>
      </c>
      <c r="F154" s="129">
        <f t="shared" si="74"/>
        <v>12103.8</v>
      </c>
      <c r="G154" s="127">
        <f t="shared" si="75"/>
        <v>3135.4</v>
      </c>
      <c r="H154" s="130">
        <f t="shared" si="76"/>
        <v>15239.199999999999</v>
      </c>
      <c r="I154" s="131">
        <f t="shared" si="77"/>
        <v>5181.3</v>
      </c>
      <c r="J154" s="132">
        <f t="shared" si="78"/>
        <v>304.8</v>
      </c>
      <c r="K154" s="199">
        <v>650</v>
      </c>
      <c r="L154" s="200">
        <f t="shared" si="79"/>
        <v>45.7</v>
      </c>
      <c r="M154" s="14">
        <f t="shared" si="80"/>
        <v>21421</v>
      </c>
    </row>
    <row r="155" spans="1:13" x14ac:dyDescent="0.2">
      <c r="A155" s="23" t="s">
        <v>197</v>
      </c>
      <c r="B155" s="118">
        <v>38.15</v>
      </c>
      <c r="C155" s="79">
        <f t="shared" si="81"/>
        <v>81.16</v>
      </c>
      <c r="D155" s="125">
        <v>38480</v>
      </c>
      <c r="E155" s="240">
        <v>21206</v>
      </c>
      <c r="F155" s="129">
        <f t="shared" si="74"/>
        <v>12103.8</v>
      </c>
      <c r="G155" s="127">
        <f t="shared" si="75"/>
        <v>3135.4</v>
      </c>
      <c r="H155" s="130">
        <f t="shared" si="76"/>
        <v>15239.199999999999</v>
      </c>
      <c r="I155" s="131">
        <f t="shared" si="77"/>
        <v>5181.3</v>
      </c>
      <c r="J155" s="132">
        <f t="shared" si="78"/>
        <v>304.8</v>
      </c>
      <c r="K155" s="199">
        <v>650</v>
      </c>
      <c r="L155" s="200">
        <f t="shared" si="79"/>
        <v>45.7</v>
      </c>
      <c r="M155" s="14">
        <f t="shared" si="80"/>
        <v>21421</v>
      </c>
    </row>
    <row r="156" spans="1:13" x14ac:dyDescent="0.2">
      <c r="A156" s="23" t="s">
        <v>198</v>
      </c>
      <c r="B156" s="118">
        <v>38.15</v>
      </c>
      <c r="C156" s="79">
        <f t="shared" si="81"/>
        <v>81.16</v>
      </c>
      <c r="D156" s="125">
        <v>38480</v>
      </c>
      <c r="E156" s="240">
        <v>21206</v>
      </c>
      <c r="F156" s="129">
        <f t="shared" si="74"/>
        <v>12103.8</v>
      </c>
      <c r="G156" s="127">
        <f t="shared" si="75"/>
        <v>3135.4</v>
      </c>
      <c r="H156" s="130">
        <f t="shared" si="76"/>
        <v>15239.199999999999</v>
      </c>
      <c r="I156" s="131">
        <f t="shared" si="77"/>
        <v>5181.3</v>
      </c>
      <c r="J156" s="132">
        <f t="shared" si="78"/>
        <v>304.8</v>
      </c>
      <c r="K156" s="199">
        <v>650</v>
      </c>
      <c r="L156" s="200">
        <f t="shared" si="79"/>
        <v>45.7</v>
      </c>
      <c r="M156" s="14">
        <f t="shared" si="80"/>
        <v>21421</v>
      </c>
    </row>
    <row r="157" spans="1:13" x14ac:dyDescent="0.2">
      <c r="A157" s="23" t="s">
        <v>199</v>
      </c>
      <c r="B157" s="118">
        <v>35.590000000000003</v>
      </c>
      <c r="C157" s="79">
        <f t="shared" si="81"/>
        <v>81.16</v>
      </c>
      <c r="D157" s="125">
        <v>38480</v>
      </c>
      <c r="E157" s="240">
        <v>21206</v>
      </c>
      <c r="F157" s="129">
        <f t="shared" si="74"/>
        <v>12974.4</v>
      </c>
      <c r="G157" s="127">
        <f t="shared" si="75"/>
        <v>3135.4</v>
      </c>
      <c r="H157" s="130">
        <f t="shared" ref="H157" si="82">SUM(F157:G157)</f>
        <v>16109.8</v>
      </c>
      <c r="I157" s="131">
        <f t="shared" ref="I157" si="83">ROUND(H157*0.34,1)</f>
        <v>5477.3</v>
      </c>
      <c r="J157" s="132">
        <f t="shared" si="78"/>
        <v>322.2</v>
      </c>
      <c r="K157" s="199">
        <v>650</v>
      </c>
      <c r="L157" s="200">
        <f t="shared" si="79"/>
        <v>48.3</v>
      </c>
      <c r="M157" s="14">
        <f t="shared" ref="M157" si="84">SUM(H157:L157)</f>
        <v>22607.599999999999</v>
      </c>
    </row>
    <row r="158" spans="1:13" x14ac:dyDescent="0.2">
      <c r="A158" s="23" t="s">
        <v>204</v>
      </c>
      <c r="B158" s="118">
        <v>38.15</v>
      </c>
      <c r="C158" s="79">
        <f t="shared" si="81"/>
        <v>81.16</v>
      </c>
      <c r="D158" s="125">
        <v>38480</v>
      </c>
      <c r="E158" s="240">
        <v>21206</v>
      </c>
      <c r="F158" s="129">
        <f t="shared" si="74"/>
        <v>12103.8</v>
      </c>
      <c r="G158" s="127">
        <f t="shared" si="75"/>
        <v>3135.4</v>
      </c>
      <c r="H158" s="130">
        <f t="shared" si="76"/>
        <v>15239.199999999999</v>
      </c>
      <c r="I158" s="131">
        <f t="shared" si="77"/>
        <v>5181.3</v>
      </c>
      <c r="J158" s="132">
        <f t="shared" si="78"/>
        <v>304.8</v>
      </c>
      <c r="K158" s="199">
        <v>650</v>
      </c>
      <c r="L158" s="200">
        <f t="shared" si="79"/>
        <v>45.7</v>
      </c>
      <c r="M158" s="14">
        <f t="shared" si="80"/>
        <v>21421</v>
      </c>
    </row>
    <row r="159" spans="1:13" x14ac:dyDescent="0.2">
      <c r="A159" s="23" t="s">
        <v>209</v>
      </c>
      <c r="B159" s="118">
        <v>38.15</v>
      </c>
      <c r="C159" s="79">
        <f t="shared" si="81"/>
        <v>81.16</v>
      </c>
      <c r="D159" s="125">
        <v>38480</v>
      </c>
      <c r="E159" s="240">
        <v>21206</v>
      </c>
      <c r="F159" s="129">
        <f t="shared" si="74"/>
        <v>12103.8</v>
      </c>
      <c r="G159" s="127">
        <f t="shared" si="75"/>
        <v>3135.4</v>
      </c>
      <c r="H159" s="130">
        <f t="shared" si="76"/>
        <v>15239.199999999999</v>
      </c>
      <c r="I159" s="131">
        <f t="shared" si="77"/>
        <v>5181.3</v>
      </c>
      <c r="J159" s="132">
        <f t="shared" si="78"/>
        <v>304.8</v>
      </c>
      <c r="K159" s="199">
        <v>650</v>
      </c>
      <c r="L159" s="200">
        <f t="shared" si="79"/>
        <v>45.7</v>
      </c>
      <c r="M159" s="14">
        <f t="shared" si="80"/>
        <v>21421</v>
      </c>
    </row>
    <row r="160" spans="1:13" x14ac:dyDescent="0.2">
      <c r="A160" s="23" t="s">
        <v>210</v>
      </c>
      <c r="B160" s="118">
        <v>38.15</v>
      </c>
      <c r="C160" s="79">
        <f t="shared" si="81"/>
        <v>81.16</v>
      </c>
      <c r="D160" s="125">
        <v>38480</v>
      </c>
      <c r="E160" s="240">
        <v>21206</v>
      </c>
      <c r="F160" s="129">
        <f t="shared" si="74"/>
        <v>12103.8</v>
      </c>
      <c r="G160" s="127">
        <f t="shared" si="75"/>
        <v>3135.4</v>
      </c>
      <c r="H160" s="130">
        <f t="shared" si="76"/>
        <v>15239.199999999999</v>
      </c>
      <c r="I160" s="131">
        <f t="shared" si="77"/>
        <v>5181.3</v>
      </c>
      <c r="J160" s="132">
        <f t="shared" si="78"/>
        <v>304.8</v>
      </c>
      <c r="K160" s="199">
        <v>650</v>
      </c>
      <c r="L160" s="200">
        <f t="shared" si="79"/>
        <v>45.7</v>
      </c>
      <c r="M160" s="14">
        <f t="shared" si="80"/>
        <v>21421</v>
      </c>
    </row>
    <row r="161" spans="1:13" x14ac:dyDescent="0.2">
      <c r="A161" s="23" t="s">
        <v>212</v>
      </c>
      <c r="B161" s="118">
        <v>38.15</v>
      </c>
      <c r="C161" s="79">
        <f t="shared" si="81"/>
        <v>81.16</v>
      </c>
      <c r="D161" s="125">
        <v>38480</v>
      </c>
      <c r="E161" s="240">
        <v>21206</v>
      </c>
      <c r="F161" s="129">
        <f t="shared" si="74"/>
        <v>12103.8</v>
      </c>
      <c r="G161" s="127">
        <f t="shared" si="75"/>
        <v>3135.4</v>
      </c>
      <c r="H161" s="130">
        <f t="shared" si="76"/>
        <v>15239.199999999999</v>
      </c>
      <c r="I161" s="131">
        <f t="shared" si="77"/>
        <v>5181.3</v>
      </c>
      <c r="J161" s="132">
        <f t="shared" si="78"/>
        <v>304.8</v>
      </c>
      <c r="K161" s="199">
        <v>650</v>
      </c>
      <c r="L161" s="200">
        <f t="shared" si="79"/>
        <v>45.7</v>
      </c>
      <c r="M161" s="14">
        <f t="shared" si="80"/>
        <v>21421</v>
      </c>
    </row>
    <row r="162" spans="1:13" x14ac:dyDescent="0.2">
      <c r="A162" s="23" t="s">
        <v>174</v>
      </c>
      <c r="B162" s="118">
        <v>34.99</v>
      </c>
      <c r="C162" s="79">
        <f t="shared" si="81"/>
        <v>81.16</v>
      </c>
      <c r="D162" s="125">
        <v>38480</v>
      </c>
      <c r="E162" s="240">
        <v>21206</v>
      </c>
      <c r="F162" s="129">
        <f t="shared" si="74"/>
        <v>13196.9</v>
      </c>
      <c r="G162" s="127">
        <f t="shared" si="75"/>
        <v>3135.4</v>
      </c>
      <c r="H162" s="130">
        <f>SUM(F162:G162)</f>
        <v>16332.3</v>
      </c>
      <c r="I162" s="131">
        <f>ROUND(H162*0.34,1)</f>
        <v>5553</v>
      </c>
      <c r="J162" s="132">
        <f t="shared" si="78"/>
        <v>326.60000000000002</v>
      </c>
      <c r="K162" s="199">
        <v>650</v>
      </c>
      <c r="L162" s="200">
        <f t="shared" si="79"/>
        <v>49</v>
      </c>
      <c r="M162" s="14">
        <f>SUM(H162:L162)</f>
        <v>22910.899999999998</v>
      </c>
    </row>
    <row r="163" spans="1:13" s="45" customFormat="1" ht="6.75" customHeight="1" x14ac:dyDescent="0.2">
      <c r="A163" s="205"/>
      <c r="B163" s="122"/>
      <c r="C163" s="124"/>
      <c r="D163" s="125"/>
      <c r="E163" s="245"/>
      <c r="F163" s="126"/>
      <c r="G163" s="127"/>
      <c r="H163" s="128"/>
      <c r="I163" s="126"/>
      <c r="J163" s="126"/>
      <c r="K163" s="206"/>
      <c r="L163" s="206"/>
      <c r="M163" s="207"/>
    </row>
    <row r="164" spans="1:13" x14ac:dyDescent="0.2">
      <c r="A164" s="28" t="s">
        <v>274</v>
      </c>
      <c r="B164" s="118">
        <v>10.78</v>
      </c>
      <c r="C164" s="79">
        <v>46.23</v>
      </c>
      <c r="D164" s="125">
        <v>38480</v>
      </c>
      <c r="E164" s="240">
        <v>20827</v>
      </c>
      <c r="F164" s="129">
        <f>ROUND(D164/B164*12,1)</f>
        <v>42834.9</v>
      </c>
      <c r="G164" s="127">
        <f>ROUND(E164/C164*12,1)</f>
        <v>5406.1</v>
      </c>
      <c r="H164" s="130">
        <f>SUM(F164:G164)</f>
        <v>48241</v>
      </c>
      <c r="I164" s="131">
        <f t="shared" si="77"/>
        <v>16401.900000000001</v>
      </c>
      <c r="J164" s="132">
        <f t="shared" si="78"/>
        <v>964.8</v>
      </c>
      <c r="K164" s="199">
        <v>650</v>
      </c>
      <c r="L164" s="200">
        <f t="shared" ref="L164:L165" si="85">ROUND(0.003*H164,1)</f>
        <v>144.69999999999999</v>
      </c>
      <c r="M164" s="14">
        <f t="shared" si="80"/>
        <v>66402.399999999994</v>
      </c>
    </row>
    <row r="165" spans="1:13" x14ac:dyDescent="0.2">
      <c r="A165" s="28" t="s">
        <v>275</v>
      </c>
      <c r="B165" s="118">
        <v>10.5</v>
      </c>
      <c r="C165" s="79">
        <v>46.23</v>
      </c>
      <c r="D165" s="125">
        <v>38480</v>
      </c>
      <c r="E165" s="240">
        <v>20827</v>
      </c>
      <c r="F165" s="129">
        <f>ROUND(D165/B165*12,1)</f>
        <v>43977.1</v>
      </c>
      <c r="G165" s="127">
        <f>ROUND(E165/C165*12,1)</f>
        <v>5406.1</v>
      </c>
      <c r="H165" s="130">
        <f>SUM(F165:G165)</f>
        <v>49383.199999999997</v>
      </c>
      <c r="I165" s="131">
        <f t="shared" si="77"/>
        <v>16790.3</v>
      </c>
      <c r="J165" s="132">
        <f t="shared" si="78"/>
        <v>987.7</v>
      </c>
      <c r="K165" s="199">
        <v>650</v>
      </c>
      <c r="L165" s="200">
        <f t="shared" si="85"/>
        <v>148.1</v>
      </c>
      <c r="M165" s="14">
        <f t="shared" si="80"/>
        <v>67959.3</v>
      </c>
    </row>
    <row r="166" spans="1:13" ht="13.5" thickBot="1" x14ac:dyDescent="0.25">
      <c r="A166" s="25" t="s">
        <v>99</v>
      </c>
      <c r="B166" s="137"/>
      <c r="C166" s="80"/>
      <c r="D166" s="107"/>
      <c r="E166" s="238"/>
      <c r="F166" s="138"/>
      <c r="G166" s="139"/>
      <c r="H166" s="140"/>
      <c r="I166" s="141"/>
      <c r="J166" s="142"/>
      <c r="K166" s="61"/>
      <c r="L166" s="70"/>
      <c r="M166" s="12"/>
    </row>
    <row r="167" spans="1:13" x14ac:dyDescent="0.2">
      <c r="A167" s="4" t="s">
        <v>133</v>
      </c>
      <c r="B167" s="164"/>
      <c r="C167" s="165"/>
      <c r="D167" s="100"/>
      <c r="E167" s="246"/>
      <c r="F167" s="166"/>
      <c r="G167" s="167"/>
      <c r="H167" s="168"/>
      <c r="I167" s="169"/>
      <c r="J167" s="170"/>
      <c r="K167" s="203"/>
      <c r="L167" s="204"/>
      <c r="M167" s="11"/>
    </row>
    <row r="168" spans="1:13" x14ac:dyDescent="0.2">
      <c r="A168" s="23" t="s">
        <v>190</v>
      </c>
      <c r="B168" s="112">
        <v>23.17</v>
      </c>
      <c r="C168" s="78">
        <v>37.19</v>
      </c>
      <c r="D168" s="107">
        <v>35281</v>
      </c>
      <c r="E168" s="238">
        <v>21206</v>
      </c>
      <c r="F168" s="138">
        <f t="shared" ref="F168:F179" si="86">ROUND(D168/B168*12,1)</f>
        <v>18272.400000000001</v>
      </c>
      <c r="G168" s="139">
        <f t="shared" ref="G168:G179" si="87">ROUND(E168/C168*12,1)</f>
        <v>6842.5</v>
      </c>
      <c r="H168" s="140">
        <f t="shared" ref="H168:H179" si="88">SUM(F168:G168)</f>
        <v>25114.9</v>
      </c>
      <c r="I168" s="141">
        <f t="shared" ref="I168:I179" si="89">ROUND(H168*0.34,1)</f>
        <v>8539.1</v>
      </c>
      <c r="J168" s="142">
        <f t="shared" ref="J168:J179" si="90">ROUND(H168*0.02,1)</f>
        <v>502.3</v>
      </c>
      <c r="K168" s="61">
        <v>0</v>
      </c>
      <c r="L168" s="200">
        <f t="shared" ref="L168:L179" si="91">ROUND(0.003*H168,1)</f>
        <v>75.3</v>
      </c>
      <c r="M168" s="12">
        <f t="shared" ref="M168:M179" si="92">SUM(H168:L168)</f>
        <v>34231.600000000006</v>
      </c>
    </row>
    <row r="169" spans="1:13" x14ac:dyDescent="0.2">
      <c r="A169" s="6" t="s">
        <v>221</v>
      </c>
      <c r="B169" s="118">
        <v>23.17</v>
      </c>
      <c r="C169" s="79">
        <v>37.19</v>
      </c>
      <c r="D169" s="125">
        <v>35281</v>
      </c>
      <c r="E169" s="240">
        <v>21206</v>
      </c>
      <c r="F169" s="129">
        <f t="shared" si="86"/>
        <v>18272.400000000001</v>
      </c>
      <c r="G169" s="127">
        <f t="shared" si="87"/>
        <v>6842.5</v>
      </c>
      <c r="H169" s="130">
        <f t="shared" si="88"/>
        <v>25114.9</v>
      </c>
      <c r="I169" s="131">
        <f t="shared" si="89"/>
        <v>8539.1</v>
      </c>
      <c r="J169" s="132">
        <f t="shared" si="90"/>
        <v>502.3</v>
      </c>
      <c r="K169" s="199">
        <v>0</v>
      </c>
      <c r="L169" s="200">
        <f t="shared" si="91"/>
        <v>75.3</v>
      </c>
      <c r="M169" s="14">
        <f t="shared" si="92"/>
        <v>34231.600000000006</v>
      </c>
    </row>
    <row r="170" spans="1:13" x14ac:dyDescent="0.2">
      <c r="A170" s="6" t="s">
        <v>158</v>
      </c>
      <c r="B170" s="118">
        <v>14.9</v>
      </c>
      <c r="C170" s="79">
        <v>31.16</v>
      </c>
      <c r="D170" s="125">
        <v>35281</v>
      </c>
      <c r="E170" s="240">
        <v>21206</v>
      </c>
      <c r="F170" s="129">
        <f t="shared" si="86"/>
        <v>28414.2</v>
      </c>
      <c r="G170" s="127">
        <f t="shared" si="87"/>
        <v>8166.6</v>
      </c>
      <c r="H170" s="130">
        <f t="shared" si="88"/>
        <v>36580.800000000003</v>
      </c>
      <c r="I170" s="131">
        <f t="shared" si="89"/>
        <v>12437.5</v>
      </c>
      <c r="J170" s="132">
        <f t="shared" si="90"/>
        <v>731.6</v>
      </c>
      <c r="K170" s="199">
        <v>0</v>
      </c>
      <c r="L170" s="200">
        <f t="shared" si="91"/>
        <v>109.7</v>
      </c>
      <c r="M170" s="14">
        <f t="shared" si="92"/>
        <v>49859.6</v>
      </c>
    </row>
    <row r="171" spans="1:13" x14ac:dyDescent="0.2">
      <c r="A171" s="6" t="s">
        <v>149</v>
      </c>
      <c r="B171" s="118">
        <v>14.9</v>
      </c>
      <c r="C171" s="79">
        <v>31.16</v>
      </c>
      <c r="D171" s="125">
        <v>35281</v>
      </c>
      <c r="E171" s="240">
        <v>21206</v>
      </c>
      <c r="F171" s="129">
        <f t="shared" si="86"/>
        <v>28414.2</v>
      </c>
      <c r="G171" s="127">
        <f t="shared" si="87"/>
        <v>8166.6</v>
      </c>
      <c r="H171" s="130">
        <f t="shared" si="88"/>
        <v>36580.800000000003</v>
      </c>
      <c r="I171" s="131">
        <f t="shared" si="89"/>
        <v>12437.5</v>
      </c>
      <c r="J171" s="132">
        <f t="shared" si="90"/>
        <v>731.6</v>
      </c>
      <c r="K171" s="199">
        <v>0</v>
      </c>
      <c r="L171" s="200">
        <f t="shared" si="91"/>
        <v>109.7</v>
      </c>
      <c r="M171" s="14">
        <f t="shared" si="92"/>
        <v>49859.6</v>
      </c>
    </row>
    <row r="172" spans="1:13" x14ac:dyDescent="0.2">
      <c r="A172" s="6" t="s">
        <v>150</v>
      </c>
      <c r="B172" s="118">
        <v>14.9</v>
      </c>
      <c r="C172" s="79">
        <v>31.16</v>
      </c>
      <c r="D172" s="125">
        <v>35281</v>
      </c>
      <c r="E172" s="240">
        <v>21206</v>
      </c>
      <c r="F172" s="129">
        <f t="shared" si="86"/>
        <v>28414.2</v>
      </c>
      <c r="G172" s="127">
        <f t="shared" si="87"/>
        <v>8166.6</v>
      </c>
      <c r="H172" s="130">
        <f>SUM(F172:G172)</f>
        <v>36580.800000000003</v>
      </c>
      <c r="I172" s="131">
        <f t="shared" si="89"/>
        <v>12437.5</v>
      </c>
      <c r="J172" s="132">
        <f t="shared" si="90"/>
        <v>731.6</v>
      </c>
      <c r="K172" s="199">
        <v>0</v>
      </c>
      <c r="L172" s="200">
        <f t="shared" si="91"/>
        <v>109.7</v>
      </c>
      <c r="M172" s="14">
        <f>SUM(H172:L172)</f>
        <v>49859.6</v>
      </c>
    </row>
    <row r="173" spans="1:13" x14ac:dyDescent="0.2">
      <c r="A173" s="6" t="s">
        <v>202</v>
      </c>
      <c r="B173" s="118">
        <v>28.34</v>
      </c>
      <c r="C173" s="79">
        <v>37.19</v>
      </c>
      <c r="D173" s="125">
        <v>35281</v>
      </c>
      <c r="E173" s="240">
        <v>21206</v>
      </c>
      <c r="F173" s="129">
        <f t="shared" si="86"/>
        <v>14939</v>
      </c>
      <c r="G173" s="127">
        <f t="shared" si="87"/>
        <v>6842.5</v>
      </c>
      <c r="H173" s="130">
        <f>SUM(F173:G173)</f>
        <v>21781.5</v>
      </c>
      <c r="I173" s="131">
        <f t="shared" si="89"/>
        <v>7405.7</v>
      </c>
      <c r="J173" s="132">
        <f t="shared" si="90"/>
        <v>435.6</v>
      </c>
      <c r="K173" s="199">
        <v>0</v>
      </c>
      <c r="L173" s="200">
        <f t="shared" si="91"/>
        <v>65.3</v>
      </c>
      <c r="M173" s="14">
        <f>SUM(H173:L173)</f>
        <v>29688.1</v>
      </c>
    </row>
    <row r="174" spans="1:13" x14ac:dyDescent="0.2">
      <c r="A174" s="6" t="s">
        <v>201</v>
      </c>
      <c r="B174" s="118">
        <v>24.54</v>
      </c>
      <c r="C174" s="79">
        <v>37.19</v>
      </c>
      <c r="D174" s="125">
        <v>35281</v>
      </c>
      <c r="E174" s="240">
        <v>21206</v>
      </c>
      <c r="F174" s="129">
        <f t="shared" si="86"/>
        <v>17252.3</v>
      </c>
      <c r="G174" s="127">
        <f t="shared" si="87"/>
        <v>6842.5</v>
      </c>
      <c r="H174" s="130">
        <f t="shared" si="88"/>
        <v>24094.799999999999</v>
      </c>
      <c r="I174" s="131">
        <f t="shared" si="89"/>
        <v>8192.2000000000007</v>
      </c>
      <c r="J174" s="132">
        <f t="shared" si="90"/>
        <v>481.9</v>
      </c>
      <c r="K174" s="199">
        <v>0</v>
      </c>
      <c r="L174" s="200">
        <f t="shared" si="91"/>
        <v>72.3</v>
      </c>
      <c r="M174" s="14">
        <f t="shared" si="92"/>
        <v>32841.200000000004</v>
      </c>
    </row>
    <row r="175" spans="1:13" x14ac:dyDescent="0.2">
      <c r="A175" s="6" t="s">
        <v>233</v>
      </c>
      <c r="B175" s="118">
        <v>35.67</v>
      </c>
      <c r="C175" s="79">
        <v>44.22</v>
      </c>
      <c r="D175" s="125">
        <v>35281</v>
      </c>
      <c r="E175" s="240">
        <v>21206</v>
      </c>
      <c r="F175" s="129">
        <f t="shared" si="86"/>
        <v>11869.1</v>
      </c>
      <c r="G175" s="127">
        <f t="shared" si="87"/>
        <v>5754.7</v>
      </c>
      <c r="H175" s="130">
        <f t="shared" si="88"/>
        <v>17623.8</v>
      </c>
      <c r="I175" s="131">
        <f t="shared" si="89"/>
        <v>5992.1</v>
      </c>
      <c r="J175" s="132">
        <f t="shared" si="90"/>
        <v>352.5</v>
      </c>
      <c r="K175" s="199">
        <v>0</v>
      </c>
      <c r="L175" s="200">
        <f t="shared" si="91"/>
        <v>52.9</v>
      </c>
      <c r="M175" s="14">
        <f t="shared" si="92"/>
        <v>24021.300000000003</v>
      </c>
    </row>
    <row r="176" spans="1:13" x14ac:dyDescent="0.2">
      <c r="A176" s="6" t="s">
        <v>151</v>
      </c>
      <c r="B176" s="118">
        <v>35.67</v>
      </c>
      <c r="C176" s="79">
        <v>63.32</v>
      </c>
      <c r="D176" s="125">
        <v>35281</v>
      </c>
      <c r="E176" s="240">
        <v>21206</v>
      </c>
      <c r="F176" s="129">
        <f t="shared" si="86"/>
        <v>11869.1</v>
      </c>
      <c r="G176" s="127">
        <f t="shared" si="87"/>
        <v>4018.8</v>
      </c>
      <c r="H176" s="130">
        <f t="shared" si="88"/>
        <v>15887.900000000001</v>
      </c>
      <c r="I176" s="131">
        <f t="shared" si="89"/>
        <v>5401.9</v>
      </c>
      <c r="J176" s="132">
        <f t="shared" si="90"/>
        <v>317.8</v>
      </c>
      <c r="K176" s="199">
        <v>0</v>
      </c>
      <c r="L176" s="200">
        <f t="shared" si="91"/>
        <v>47.7</v>
      </c>
      <c r="M176" s="14">
        <f t="shared" si="92"/>
        <v>21655.300000000003</v>
      </c>
    </row>
    <row r="177" spans="1:13" x14ac:dyDescent="0.2">
      <c r="A177" s="6" t="s">
        <v>211</v>
      </c>
      <c r="B177" s="118">
        <v>32.49</v>
      </c>
      <c r="C177" s="79">
        <v>44.22</v>
      </c>
      <c r="D177" s="125">
        <v>35281</v>
      </c>
      <c r="E177" s="240">
        <v>21206</v>
      </c>
      <c r="F177" s="129">
        <f t="shared" si="86"/>
        <v>13030.8</v>
      </c>
      <c r="G177" s="127">
        <f t="shared" si="87"/>
        <v>5754.7</v>
      </c>
      <c r="H177" s="130">
        <f t="shared" si="88"/>
        <v>18785.5</v>
      </c>
      <c r="I177" s="131">
        <f t="shared" si="89"/>
        <v>6387.1</v>
      </c>
      <c r="J177" s="132">
        <f t="shared" si="90"/>
        <v>375.7</v>
      </c>
      <c r="K177" s="199">
        <v>0</v>
      </c>
      <c r="L177" s="200">
        <f t="shared" si="91"/>
        <v>56.4</v>
      </c>
      <c r="M177" s="14">
        <f t="shared" si="92"/>
        <v>25604.7</v>
      </c>
    </row>
    <row r="178" spans="1:13" x14ac:dyDescent="0.2">
      <c r="A178" s="23" t="s">
        <v>215</v>
      </c>
      <c r="B178" s="118">
        <v>14.89</v>
      </c>
      <c r="C178" s="79">
        <v>37.19</v>
      </c>
      <c r="D178" s="125">
        <v>35281</v>
      </c>
      <c r="E178" s="240">
        <v>21206</v>
      </c>
      <c r="F178" s="129">
        <f t="shared" si="86"/>
        <v>28433.3</v>
      </c>
      <c r="G178" s="127">
        <f t="shared" si="87"/>
        <v>6842.5</v>
      </c>
      <c r="H178" s="130">
        <f>SUM(F178:G178)</f>
        <v>35275.800000000003</v>
      </c>
      <c r="I178" s="131">
        <f t="shared" si="89"/>
        <v>11993.8</v>
      </c>
      <c r="J178" s="132">
        <f t="shared" si="90"/>
        <v>705.5</v>
      </c>
      <c r="K178" s="199">
        <v>0</v>
      </c>
      <c r="L178" s="200">
        <f t="shared" si="91"/>
        <v>105.8</v>
      </c>
      <c r="M178" s="14">
        <f>SUM(H178:L178)</f>
        <v>48080.900000000009</v>
      </c>
    </row>
    <row r="179" spans="1:13" x14ac:dyDescent="0.2">
      <c r="A179" s="23" t="s">
        <v>216</v>
      </c>
      <c r="B179" s="118">
        <v>14.89</v>
      </c>
      <c r="C179" s="79">
        <v>37.19</v>
      </c>
      <c r="D179" s="125">
        <v>35281</v>
      </c>
      <c r="E179" s="240">
        <v>21206</v>
      </c>
      <c r="F179" s="129">
        <f t="shared" si="86"/>
        <v>28433.3</v>
      </c>
      <c r="G179" s="127">
        <f t="shared" si="87"/>
        <v>6842.5</v>
      </c>
      <c r="H179" s="130">
        <f t="shared" si="88"/>
        <v>35275.800000000003</v>
      </c>
      <c r="I179" s="131">
        <f t="shared" si="89"/>
        <v>11993.8</v>
      </c>
      <c r="J179" s="132">
        <f t="shared" si="90"/>
        <v>705.5</v>
      </c>
      <c r="K179" s="199">
        <v>0</v>
      </c>
      <c r="L179" s="200">
        <f t="shared" si="91"/>
        <v>105.8</v>
      </c>
      <c r="M179" s="14">
        <f t="shared" si="92"/>
        <v>48080.900000000009</v>
      </c>
    </row>
    <row r="180" spans="1:13" ht="13.5" thickBot="1" x14ac:dyDescent="0.25">
      <c r="A180" s="7" t="s">
        <v>99</v>
      </c>
      <c r="B180" s="156"/>
      <c r="C180" s="157"/>
      <c r="D180" s="158"/>
      <c r="E180" s="244"/>
      <c r="F180" s="159"/>
      <c r="G180" s="160"/>
      <c r="H180" s="161"/>
      <c r="I180" s="162"/>
      <c r="J180" s="163"/>
      <c r="K180" s="201"/>
      <c r="L180" s="202"/>
      <c r="M180" s="40"/>
    </row>
    <row r="181" spans="1:13" x14ac:dyDescent="0.2">
      <c r="A181" s="74" t="s">
        <v>134</v>
      </c>
      <c r="B181" s="137"/>
      <c r="C181" s="80"/>
      <c r="D181" s="107"/>
      <c r="E181" s="238"/>
      <c r="F181" s="138"/>
      <c r="G181" s="139"/>
      <c r="H181" s="140"/>
      <c r="I181" s="141"/>
      <c r="J181" s="142"/>
      <c r="K181" s="61"/>
      <c r="L181" s="70"/>
      <c r="M181" s="12"/>
    </row>
    <row r="182" spans="1:13" x14ac:dyDescent="0.2">
      <c r="A182" s="5" t="s">
        <v>23</v>
      </c>
      <c r="B182" s="112"/>
      <c r="C182" s="78"/>
      <c r="D182" s="107"/>
      <c r="E182" s="238"/>
      <c r="F182" s="138"/>
      <c r="G182" s="139"/>
      <c r="H182" s="140"/>
      <c r="I182" s="141"/>
      <c r="J182" s="142"/>
      <c r="K182" s="208"/>
      <c r="L182" s="70"/>
      <c r="M182" s="12"/>
    </row>
    <row r="183" spans="1:13" x14ac:dyDescent="0.2">
      <c r="A183" s="71" t="s">
        <v>223</v>
      </c>
      <c r="B183" s="118">
        <v>21.28</v>
      </c>
      <c r="C183" s="79">
        <v>31.16</v>
      </c>
      <c r="D183" s="125">
        <v>35281</v>
      </c>
      <c r="E183" s="240">
        <v>21206</v>
      </c>
      <c r="F183" s="129">
        <f t="shared" ref="F183:G189" si="93">ROUND(D183/B183*12,1)</f>
        <v>19895.3</v>
      </c>
      <c r="G183" s="127">
        <f t="shared" si="93"/>
        <v>8166.6</v>
      </c>
      <c r="H183" s="130">
        <f t="shared" ref="H183:H189" si="94">SUM(F183:G183)</f>
        <v>28061.9</v>
      </c>
      <c r="I183" s="131">
        <f t="shared" ref="I183:I189" si="95">ROUND(H183*0.34,1)</f>
        <v>9541</v>
      </c>
      <c r="J183" s="132">
        <f t="shared" ref="J183:J189" si="96">ROUND(H183*0.02,1)</f>
        <v>561.20000000000005</v>
      </c>
      <c r="K183" s="62">
        <v>0</v>
      </c>
      <c r="L183" s="200">
        <f t="shared" ref="L183:L189" si="97">ROUND(0.003*H183,1)</f>
        <v>84.2</v>
      </c>
      <c r="M183" s="14">
        <f t="shared" ref="M183:M189" si="98">SUM(H183:L183)</f>
        <v>38248.299999999996</v>
      </c>
    </row>
    <row r="184" spans="1:13" x14ac:dyDescent="0.2">
      <c r="A184" s="5" t="s">
        <v>116</v>
      </c>
      <c r="B184" s="118">
        <v>18.579999999999998</v>
      </c>
      <c r="C184" s="79">
        <v>31.16</v>
      </c>
      <c r="D184" s="125">
        <v>35281</v>
      </c>
      <c r="E184" s="240">
        <v>21206</v>
      </c>
      <c r="F184" s="129">
        <f t="shared" si="93"/>
        <v>22786.400000000001</v>
      </c>
      <c r="G184" s="127">
        <f t="shared" si="93"/>
        <v>8166.6</v>
      </c>
      <c r="H184" s="130">
        <f t="shared" si="94"/>
        <v>30953</v>
      </c>
      <c r="I184" s="131">
        <f t="shared" si="95"/>
        <v>10524</v>
      </c>
      <c r="J184" s="132">
        <f t="shared" si="96"/>
        <v>619.1</v>
      </c>
      <c r="K184" s="62">
        <v>0</v>
      </c>
      <c r="L184" s="200">
        <f t="shared" si="97"/>
        <v>92.9</v>
      </c>
      <c r="M184" s="14">
        <f t="shared" si="98"/>
        <v>42189</v>
      </c>
    </row>
    <row r="185" spans="1:13" x14ac:dyDescent="0.2">
      <c r="A185" s="5" t="s">
        <v>234</v>
      </c>
      <c r="B185" s="118">
        <v>21.28</v>
      </c>
      <c r="C185" s="79">
        <v>31.16</v>
      </c>
      <c r="D185" s="125">
        <v>35281</v>
      </c>
      <c r="E185" s="240">
        <v>21206</v>
      </c>
      <c r="F185" s="129">
        <f t="shared" si="93"/>
        <v>19895.3</v>
      </c>
      <c r="G185" s="127">
        <f t="shared" si="93"/>
        <v>8166.6</v>
      </c>
      <c r="H185" s="130">
        <f t="shared" si="94"/>
        <v>28061.9</v>
      </c>
      <c r="I185" s="131">
        <f t="shared" si="95"/>
        <v>9541</v>
      </c>
      <c r="J185" s="132">
        <f t="shared" si="96"/>
        <v>561.20000000000005</v>
      </c>
      <c r="K185" s="62">
        <v>0</v>
      </c>
      <c r="L185" s="200">
        <f t="shared" si="97"/>
        <v>84.2</v>
      </c>
      <c r="M185" s="14">
        <f t="shared" si="98"/>
        <v>38248.299999999996</v>
      </c>
    </row>
    <row r="186" spans="1:13" x14ac:dyDescent="0.2">
      <c r="A186" s="5" t="s">
        <v>117</v>
      </c>
      <c r="B186" s="118">
        <v>21.28</v>
      </c>
      <c r="C186" s="79">
        <v>31.16</v>
      </c>
      <c r="D186" s="125">
        <v>35281</v>
      </c>
      <c r="E186" s="240">
        <v>21206</v>
      </c>
      <c r="F186" s="129">
        <f t="shared" si="93"/>
        <v>19895.3</v>
      </c>
      <c r="G186" s="127">
        <f t="shared" si="93"/>
        <v>8166.6</v>
      </c>
      <c r="H186" s="130">
        <f t="shared" si="94"/>
        <v>28061.9</v>
      </c>
      <c r="I186" s="131">
        <f t="shared" si="95"/>
        <v>9541</v>
      </c>
      <c r="J186" s="132">
        <f t="shared" si="96"/>
        <v>561.20000000000005</v>
      </c>
      <c r="K186" s="62">
        <v>0</v>
      </c>
      <c r="L186" s="200">
        <f t="shared" si="97"/>
        <v>84.2</v>
      </c>
      <c r="M186" s="14">
        <f t="shared" si="98"/>
        <v>38248.299999999996</v>
      </c>
    </row>
    <row r="187" spans="1:13" x14ac:dyDescent="0.2">
      <c r="A187" s="5" t="s">
        <v>152</v>
      </c>
      <c r="B187" s="118">
        <v>21.28</v>
      </c>
      <c r="C187" s="79">
        <v>31.16</v>
      </c>
      <c r="D187" s="125">
        <v>35281</v>
      </c>
      <c r="E187" s="240">
        <v>21206</v>
      </c>
      <c r="F187" s="129">
        <f t="shared" si="93"/>
        <v>19895.3</v>
      </c>
      <c r="G187" s="127">
        <f t="shared" si="93"/>
        <v>8166.6</v>
      </c>
      <c r="H187" s="130">
        <f t="shared" si="94"/>
        <v>28061.9</v>
      </c>
      <c r="I187" s="131">
        <f t="shared" si="95"/>
        <v>9541</v>
      </c>
      <c r="J187" s="132">
        <f t="shared" si="96"/>
        <v>561.20000000000005</v>
      </c>
      <c r="K187" s="62">
        <v>0</v>
      </c>
      <c r="L187" s="200">
        <f t="shared" si="97"/>
        <v>84.2</v>
      </c>
      <c r="M187" s="14">
        <f t="shared" si="98"/>
        <v>38248.299999999996</v>
      </c>
    </row>
    <row r="188" spans="1:13" x14ac:dyDescent="0.2">
      <c r="A188" s="71" t="s">
        <v>225</v>
      </c>
      <c r="B188" s="118">
        <v>21.28</v>
      </c>
      <c r="C188" s="79">
        <v>44.22</v>
      </c>
      <c r="D188" s="125">
        <v>35281</v>
      </c>
      <c r="E188" s="240">
        <v>21206</v>
      </c>
      <c r="F188" s="129">
        <f t="shared" si="93"/>
        <v>19895.3</v>
      </c>
      <c r="G188" s="127">
        <f t="shared" si="93"/>
        <v>5754.7</v>
      </c>
      <c r="H188" s="130">
        <f t="shared" si="94"/>
        <v>25650</v>
      </c>
      <c r="I188" s="131">
        <f t="shared" si="95"/>
        <v>8721</v>
      </c>
      <c r="J188" s="132">
        <f t="shared" si="96"/>
        <v>513</v>
      </c>
      <c r="K188" s="62">
        <v>0</v>
      </c>
      <c r="L188" s="200">
        <f t="shared" si="97"/>
        <v>77</v>
      </c>
      <c r="M188" s="14">
        <f t="shared" si="98"/>
        <v>34961</v>
      </c>
    </row>
    <row r="189" spans="1:13" x14ac:dyDescent="0.2">
      <c r="A189" s="23" t="s">
        <v>226</v>
      </c>
      <c r="B189" s="118">
        <v>16.579999999999998</v>
      </c>
      <c r="C189" s="79">
        <v>37.19</v>
      </c>
      <c r="D189" s="125">
        <v>35281</v>
      </c>
      <c r="E189" s="240">
        <v>21206</v>
      </c>
      <c r="F189" s="129">
        <f t="shared" si="93"/>
        <v>25535.1</v>
      </c>
      <c r="G189" s="127">
        <f t="shared" si="93"/>
        <v>6842.5</v>
      </c>
      <c r="H189" s="130">
        <f t="shared" si="94"/>
        <v>32377.599999999999</v>
      </c>
      <c r="I189" s="131">
        <f t="shared" si="95"/>
        <v>11008.4</v>
      </c>
      <c r="J189" s="132">
        <f t="shared" si="96"/>
        <v>647.6</v>
      </c>
      <c r="K189" s="62">
        <v>0</v>
      </c>
      <c r="L189" s="200">
        <f t="shared" si="97"/>
        <v>97.1</v>
      </c>
      <c r="M189" s="14">
        <f t="shared" si="98"/>
        <v>44130.7</v>
      </c>
    </row>
    <row r="190" spans="1:13" x14ac:dyDescent="0.2">
      <c r="A190" s="5" t="s">
        <v>24</v>
      </c>
      <c r="B190" s="118"/>
      <c r="C190" s="79"/>
      <c r="D190" s="125"/>
      <c r="E190" s="240"/>
      <c r="F190" s="129"/>
      <c r="G190" s="127"/>
      <c r="H190" s="130"/>
      <c r="I190" s="131"/>
      <c r="J190" s="132"/>
      <c r="K190" s="199"/>
      <c r="L190" s="200"/>
      <c r="M190" s="14"/>
    </row>
    <row r="191" spans="1:13" x14ac:dyDescent="0.2">
      <c r="A191" s="51" t="s">
        <v>235</v>
      </c>
      <c r="B191" s="118">
        <v>17.649999999999999</v>
      </c>
      <c r="C191" s="79">
        <v>37.19</v>
      </c>
      <c r="D191" s="125">
        <v>35281</v>
      </c>
      <c r="E191" s="240">
        <v>21206</v>
      </c>
      <c r="F191" s="129">
        <f t="shared" ref="F191:G195" si="99">ROUND(D191/B191*12,1)</f>
        <v>23987.1</v>
      </c>
      <c r="G191" s="127">
        <f t="shared" si="99"/>
        <v>6842.5</v>
      </c>
      <c r="H191" s="130">
        <f>SUM(F191:G191)</f>
        <v>30829.599999999999</v>
      </c>
      <c r="I191" s="131">
        <f>ROUND(H191*0.34,1)</f>
        <v>10482.1</v>
      </c>
      <c r="J191" s="132">
        <f t="shared" ref="J191:J194" si="100">ROUND(H191*0.02,1)</f>
        <v>616.6</v>
      </c>
      <c r="K191" s="62">
        <v>0</v>
      </c>
      <c r="L191" s="200">
        <f t="shared" ref="L191:L195" si="101">ROUND(0.003*H191,1)</f>
        <v>92.5</v>
      </c>
      <c r="M191" s="14">
        <f>SUM(H191:L191)</f>
        <v>42020.799999999996</v>
      </c>
    </row>
    <row r="192" spans="1:13" x14ac:dyDescent="0.2">
      <c r="A192" s="51" t="s">
        <v>236</v>
      </c>
      <c r="B192" s="118">
        <v>15.76</v>
      </c>
      <c r="C192" s="79">
        <v>37.19</v>
      </c>
      <c r="D192" s="125">
        <v>35281</v>
      </c>
      <c r="E192" s="240">
        <v>21206</v>
      </c>
      <c r="F192" s="129">
        <f t="shared" si="99"/>
        <v>26863.7</v>
      </c>
      <c r="G192" s="127">
        <f t="shared" si="99"/>
        <v>6842.5</v>
      </c>
      <c r="H192" s="130">
        <f>SUM(F192:G192)</f>
        <v>33706.199999999997</v>
      </c>
      <c r="I192" s="131">
        <f>ROUND(H192*0.34,1)</f>
        <v>11460.1</v>
      </c>
      <c r="J192" s="132">
        <f t="shared" si="100"/>
        <v>674.1</v>
      </c>
      <c r="K192" s="62">
        <v>0</v>
      </c>
      <c r="L192" s="200">
        <f t="shared" si="101"/>
        <v>101.1</v>
      </c>
      <c r="M192" s="14">
        <f>SUM(H192:L192)</f>
        <v>45941.499999999993</v>
      </c>
    </row>
    <row r="193" spans="1:13" x14ac:dyDescent="0.2">
      <c r="A193" s="51" t="s">
        <v>228</v>
      </c>
      <c r="B193" s="118">
        <v>17.649999999999999</v>
      </c>
      <c r="C193" s="79">
        <v>37.19</v>
      </c>
      <c r="D193" s="125">
        <v>35281</v>
      </c>
      <c r="E193" s="240">
        <v>21206</v>
      </c>
      <c r="F193" s="129">
        <f t="shared" si="99"/>
        <v>23987.1</v>
      </c>
      <c r="G193" s="127">
        <f t="shared" si="99"/>
        <v>6842.5</v>
      </c>
      <c r="H193" s="130">
        <f>SUM(F193:G193)</f>
        <v>30829.599999999999</v>
      </c>
      <c r="I193" s="131">
        <f>ROUND(H193*0.34,1)</f>
        <v>10482.1</v>
      </c>
      <c r="J193" s="132">
        <f t="shared" si="100"/>
        <v>616.6</v>
      </c>
      <c r="K193" s="62">
        <v>0</v>
      </c>
      <c r="L193" s="200">
        <f t="shared" si="101"/>
        <v>92.5</v>
      </c>
      <c r="M193" s="14">
        <f>SUM(H193:L193)</f>
        <v>42020.799999999996</v>
      </c>
    </row>
    <row r="194" spans="1:13" x14ac:dyDescent="0.2">
      <c r="A194" s="5" t="s">
        <v>96</v>
      </c>
      <c r="B194" s="118">
        <v>21.78</v>
      </c>
      <c r="C194" s="79">
        <v>37.19</v>
      </c>
      <c r="D194" s="125">
        <v>35281</v>
      </c>
      <c r="E194" s="240">
        <v>21206</v>
      </c>
      <c r="F194" s="129">
        <f t="shared" si="99"/>
        <v>19438.599999999999</v>
      </c>
      <c r="G194" s="127">
        <f t="shared" si="99"/>
        <v>6842.5</v>
      </c>
      <c r="H194" s="130">
        <f>SUM(F194:G194)</f>
        <v>26281.1</v>
      </c>
      <c r="I194" s="131">
        <f>ROUND(H194*0.34,1)</f>
        <v>8935.6</v>
      </c>
      <c r="J194" s="132">
        <f t="shared" si="100"/>
        <v>525.6</v>
      </c>
      <c r="K194" s="62">
        <v>0</v>
      </c>
      <c r="L194" s="200">
        <f t="shared" si="101"/>
        <v>78.8</v>
      </c>
      <c r="M194" s="14">
        <f>SUM(H194:L194)</f>
        <v>35821.1</v>
      </c>
    </row>
    <row r="195" spans="1:13" x14ac:dyDescent="0.2">
      <c r="A195" s="5" t="s">
        <v>296</v>
      </c>
      <c r="B195" s="118">
        <v>21.78</v>
      </c>
      <c r="C195" s="79">
        <v>37.19</v>
      </c>
      <c r="D195" s="125">
        <v>35281</v>
      </c>
      <c r="E195" s="240">
        <v>21206</v>
      </c>
      <c r="F195" s="129">
        <f t="shared" si="99"/>
        <v>19438.599999999999</v>
      </c>
      <c r="G195" s="127">
        <f t="shared" si="99"/>
        <v>6842.5</v>
      </c>
      <c r="H195" s="130">
        <f>SUM(F195:G195)</f>
        <v>26281.1</v>
      </c>
      <c r="I195" s="131">
        <f>ROUND(H195*0.34,1)</f>
        <v>8935.6</v>
      </c>
      <c r="J195" s="132">
        <f t="shared" ref="J195" si="102">ROUND(H195*0.02,1)</f>
        <v>525.6</v>
      </c>
      <c r="K195" s="62">
        <v>0</v>
      </c>
      <c r="L195" s="200">
        <f t="shared" si="101"/>
        <v>78.8</v>
      </c>
      <c r="M195" s="14">
        <f>SUM(H195:L195)</f>
        <v>35821.1</v>
      </c>
    </row>
    <row r="196" spans="1:13" x14ac:dyDescent="0.2">
      <c r="A196" s="5" t="s">
        <v>25</v>
      </c>
      <c r="B196" s="118"/>
      <c r="C196" s="79"/>
      <c r="D196" s="125"/>
      <c r="E196" s="240"/>
      <c r="F196" s="129"/>
      <c r="G196" s="127"/>
      <c r="H196" s="130"/>
      <c r="I196" s="131"/>
      <c r="J196" s="132"/>
      <c r="K196" s="199"/>
      <c r="L196" s="200"/>
      <c r="M196" s="14"/>
    </row>
    <row r="197" spans="1:13" x14ac:dyDescent="0.2">
      <c r="A197" s="51" t="s">
        <v>159</v>
      </c>
      <c r="B197" s="118">
        <v>15.3</v>
      </c>
      <c r="C197" s="79">
        <v>44.22</v>
      </c>
      <c r="D197" s="125">
        <v>35281</v>
      </c>
      <c r="E197" s="240">
        <v>21206</v>
      </c>
      <c r="F197" s="129">
        <f t="shared" ref="F197:G199" si="103">ROUND(D197/B197*12,1)</f>
        <v>27671.4</v>
      </c>
      <c r="G197" s="127">
        <f t="shared" si="103"/>
        <v>5754.7</v>
      </c>
      <c r="H197" s="130">
        <f>SUM(F197:G197)</f>
        <v>33426.1</v>
      </c>
      <c r="I197" s="131">
        <f>ROUND(H197*0.34,1)</f>
        <v>11364.9</v>
      </c>
      <c r="J197" s="132">
        <f t="shared" ref="J197:J199" si="104">ROUND(H197*0.02,1)</f>
        <v>668.5</v>
      </c>
      <c r="K197" s="62">
        <v>0</v>
      </c>
      <c r="L197" s="200">
        <f t="shared" ref="L197:L199" si="105">ROUND(0.003*H197,1)</f>
        <v>100.3</v>
      </c>
      <c r="M197" s="14">
        <f>SUM(H197:L197)</f>
        <v>45559.8</v>
      </c>
    </row>
    <row r="198" spans="1:13" x14ac:dyDescent="0.2">
      <c r="A198" s="51" t="s">
        <v>237</v>
      </c>
      <c r="B198" s="118">
        <v>20.239999999999998</v>
      </c>
      <c r="C198" s="79">
        <v>44.22</v>
      </c>
      <c r="D198" s="125">
        <v>35281</v>
      </c>
      <c r="E198" s="240">
        <v>21206</v>
      </c>
      <c r="F198" s="129">
        <f t="shared" si="103"/>
        <v>20917.599999999999</v>
      </c>
      <c r="G198" s="127">
        <f t="shared" si="103"/>
        <v>5754.7</v>
      </c>
      <c r="H198" s="130">
        <f>SUM(F198:G198)</f>
        <v>26672.3</v>
      </c>
      <c r="I198" s="131">
        <f>ROUND(H198*0.34,1)</f>
        <v>9068.6</v>
      </c>
      <c r="J198" s="132">
        <f t="shared" si="104"/>
        <v>533.4</v>
      </c>
      <c r="K198" s="62">
        <v>0</v>
      </c>
      <c r="L198" s="200">
        <f t="shared" si="105"/>
        <v>80</v>
      </c>
      <c r="M198" s="14">
        <f>SUM(H198:L198)</f>
        <v>36354.300000000003</v>
      </c>
    </row>
    <row r="199" spans="1:13" x14ac:dyDescent="0.2">
      <c r="A199" s="10" t="s">
        <v>160</v>
      </c>
      <c r="B199" s="118">
        <v>15.3</v>
      </c>
      <c r="C199" s="79">
        <v>44.22</v>
      </c>
      <c r="D199" s="125">
        <v>35281</v>
      </c>
      <c r="E199" s="240">
        <v>21206</v>
      </c>
      <c r="F199" s="129">
        <f t="shared" si="103"/>
        <v>27671.4</v>
      </c>
      <c r="G199" s="127">
        <f t="shared" si="103"/>
        <v>5754.7</v>
      </c>
      <c r="H199" s="130">
        <f>SUM(F199:G199)</f>
        <v>33426.1</v>
      </c>
      <c r="I199" s="131">
        <f>ROUND(H199*0.34,1)</f>
        <v>11364.9</v>
      </c>
      <c r="J199" s="132">
        <f t="shared" si="104"/>
        <v>668.5</v>
      </c>
      <c r="K199" s="62">
        <v>0</v>
      </c>
      <c r="L199" s="200">
        <f t="shared" si="105"/>
        <v>100.3</v>
      </c>
      <c r="M199" s="14">
        <f>SUM(H199:L199)</f>
        <v>45559.8</v>
      </c>
    </row>
    <row r="200" spans="1:13" x14ac:dyDescent="0.2">
      <c r="A200" s="8" t="s">
        <v>26</v>
      </c>
      <c r="B200" s="118"/>
      <c r="C200" s="79"/>
      <c r="D200" s="125"/>
      <c r="E200" s="240"/>
      <c r="F200" s="129"/>
      <c r="G200" s="127"/>
      <c r="H200" s="130"/>
      <c r="I200" s="131"/>
      <c r="J200" s="132"/>
      <c r="K200" s="199"/>
      <c r="L200" s="200"/>
      <c r="M200" s="14"/>
    </row>
    <row r="201" spans="1:13" x14ac:dyDescent="0.2">
      <c r="A201" s="8" t="s">
        <v>260</v>
      </c>
      <c r="B201" s="118">
        <v>21.72</v>
      </c>
      <c r="C201" s="79">
        <v>44.22</v>
      </c>
      <c r="D201" s="125">
        <v>35281</v>
      </c>
      <c r="E201" s="240">
        <v>21206</v>
      </c>
      <c r="F201" s="129">
        <f>ROUND(D201/B201*12,1)</f>
        <v>19492.3</v>
      </c>
      <c r="G201" s="127">
        <f>ROUND(E201/C201*12,1)</f>
        <v>5754.7</v>
      </c>
      <c r="H201" s="130">
        <f>SUM(F201:G201)</f>
        <v>25247</v>
      </c>
      <c r="I201" s="131">
        <f>ROUND(H201*0.34,1)</f>
        <v>8584</v>
      </c>
      <c r="J201" s="132">
        <f t="shared" ref="J201:J202" si="106">ROUND(H201*0.02,1)</f>
        <v>504.9</v>
      </c>
      <c r="K201" s="62">
        <v>0</v>
      </c>
      <c r="L201" s="200">
        <f t="shared" ref="L201:L202" si="107">ROUND(0.003*H201,1)</f>
        <v>75.7</v>
      </c>
      <c r="M201" s="14">
        <f>SUM(H201:L201)</f>
        <v>34411.599999999999</v>
      </c>
    </row>
    <row r="202" spans="1:13" x14ac:dyDescent="0.2">
      <c r="A202" s="8" t="s">
        <v>154</v>
      </c>
      <c r="B202" s="118">
        <v>21.72</v>
      </c>
      <c r="C202" s="79">
        <v>44.22</v>
      </c>
      <c r="D202" s="125">
        <v>35281</v>
      </c>
      <c r="E202" s="240">
        <v>21206</v>
      </c>
      <c r="F202" s="129">
        <f>ROUND(D202/B202*12,1)</f>
        <v>19492.3</v>
      </c>
      <c r="G202" s="127">
        <f>ROUND(E202/C202*12,1)</f>
        <v>5754.7</v>
      </c>
      <c r="H202" s="130">
        <f>SUM(F202:G202)</f>
        <v>25247</v>
      </c>
      <c r="I202" s="131">
        <f>ROUND(H202*0.34,1)</f>
        <v>8584</v>
      </c>
      <c r="J202" s="132">
        <f t="shared" si="106"/>
        <v>504.9</v>
      </c>
      <c r="K202" s="62">
        <v>0</v>
      </c>
      <c r="L202" s="200">
        <f t="shared" si="107"/>
        <v>75.7</v>
      </c>
      <c r="M202" s="14">
        <f>SUM(H202:L202)</f>
        <v>34411.599999999999</v>
      </c>
    </row>
    <row r="203" spans="1:13" x14ac:dyDescent="0.2">
      <c r="A203" s="8" t="s">
        <v>27</v>
      </c>
      <c r="B203" s="118"/>
      <c r="C203" s="79"/>
      <c r="D203" s="125"/>
      <c r="E203" s="240"/>
      <c r="F203" s="129"/>
      <c r="G203" s="127"/>
      <c r="H203" s="130"/>
      <c r="I203" s="131"/>
      <c r="J203" s="132"/>
      <c r="K203" s="199"/>
      <c r="L203" s="200"/>
      <c r="M203" s="14"/>
    </row>
    <row r="204" spans="1:13" x14ac:dyDescent="0.2">
      <c r="A204" s="8" t="s">
        <v>118</v>
      </c>
      <c r="B204" s="118">
        <v>14.89</v>
      </c>
      <c r="C204" s="79">
        <v>44.22</v>
      </c>
      <c r="D204" s="125">
        <v>35281</v>
      </c>
      <c r="E204" s="240">
        <v>21206</v>
      </c>
      <c r="F204" s="129">
        <f t="shared" ref="F204:G206" si="108">ROUND(D204/B204*12,1)</f>
        <v>28433.3</v>
      </c>
      <c r="G204" s="127">
        <f t="shared" si="108"/>
        <v>5754.7</v>
      </c>
      <c r="H204" s="130">
        <f>SUM(F204:G204)</f>
        <v>34188</v>
      </c>
      <c r="I204" s="131">
        <f>ROUND(H204*0.34,1)</f>
        <v>11623.9</v>
      </c>
      <c r="J204" s="132">
        <f t="shared" ref="J204:J205" si="109">ROUND(H204*0.02,1)</f>
        <v>683.8</v>
      </c>
      <c r="K204" s="62">
        <v>0</v>
      </c>
      <c r="L204" s="200">
        <f t="shared" ref="L204:L206" si="110">ROUND(0.003*H204,1)</f>
        <v>102.6</v>
      </c>
      <c r="M204" s="14">
        <f>SUM(H204:L204)</f>
        <v>46598.3</v>
      </c>
    </row>
    <row r="205" spans="1:13" x14ac:dyDescent="0.2">
      <c r="A205" s="72" t="s">
        <v>229</v>
      </c>
      <c r="B205" s="118">
        <v>14.89</v>
      </c>
      <c r="C205" s="79">
        <v>44.22</v>
      </c>
      <c r="D205" s="125">
        <v>35281</v>
      </c>
      <c r="E205" s="240">
        <v>21206</v>
      </c>
      <c r="F205" s="129">
        <f t="shared" si="108"/>
        <v>28433.3</v>
      </c>
      <c r="G205" s="127">
        <f t="shared" si="108"/>
        <v>5754.7</v>
      </c>
      <c r="H205" s="130">
        <f>SUM(F205:G205)</f>
        <v>34188</v>
      </c>
      <c r="I205" s="131">
        <f>ROUND(H205*0.34,1)</f>
        <v>11623.9</v>
      </c>
      <c r="J205" s="132">
        <f t="shared" si="109"/>
        <v>683.8</v>
      </c>
      <c r="K205" s="62">
        <v>0</v>
      </c>
      <c r="L205" s="200">
        <f t="shared" si="110"/>
        <v>102.6</v>
      </c>
      <c r="M205" s="14">
        <f>SUM(H205:L205)</f>
        <v>46598.3</v>
      </c>
    </row>
    <row r="206" spans="1:13" x14ac:dyDescent="0.2">
      <c r="A206" s="72" t="s">
        <v>295</v>
      </c>
      <c r="B206" s="118">
        <v>14.89</v>
      </c>
      <c r="C206" s="79">
        <v>44.22</v>
      </c>
      <c r="D206" s="125">
        <v>35281</v>
      </c>
      <c r="E206" s="240">
        <v>21206</v>
      </c>
      <c r="F206" s="129">
        <f t="shared" si="108"/>
        <v>28433.3</v>
      </c>
      <c r="G206" s="127">
        <f t="shared" si="108"/>
        <v>5754.7</v>
      </c>
      <c r="H206" s="130">
        <f>SUM(F206:G206)</f>
        <v>34188</v>
      </c>
      <c r="I206" s="131">
        <f>ROUND(H206*0.34,1)</f>
        <v>11623.9</v>
      </c>
      <c r="J206" s="132">
        <f t="shared" ref="J206" si="111">ROUND(H206*0.02,1)</f>
        <v>683.8</v>
      </c>
      <c r="K206" s="62">
        <v>0</v>
      </c>
      <c r="L206" s="200">
        <f t="shared" si="110"/>
        <v>102.6</v>
      </c>
      <c r="M206" s="14">
        <f>SUM(H206:L206)</f>
        <v>46598.3</v>
      </c>
    </row>
    <row r="207" spans="1:13" x14ac:dyDescent="0.2">
      <c r="A207" s="8" t="s">
        <v>28</v>
      </c>
      <c r="B207" s="118"/>
      <c r="C207" s="79"/>
      <c r="D207" s="125"/>
      <c r="E207" s="240"/>
      <c r="F207" s="129"/>
      <c r="G207" s="127"/>
      <c r="H207" s="130"/>
      <c r="I207" s="131"/>
      <c r="J207" s="132"/>
      <c r="K207" s="199"/>
      <c r="L207" s="200"/>
      <c r="M207" s="14"/>
    </row>
    <row r="208" spans="1:13" x14ac:dyDescent="0.2">
      <c r="A208" s="8" t="s">
        <v>95</v>
      </c>
      <c r="B208" s="118">
        <v>14.89</v>
      </c>
      <c r="C208" s="79">
        <v>31.16</v>
      </c>
      <c r="D208" s="125">
        <v>35281</v>
      </c>
      <c r="E208" s="240">
        <v>21206</v>
      </c>
      <c r="F208" s="129">
        <f>ROUND(D208/B208*12,1)</f>
        <v>28433.3</v>
      </c>
      <c r="G208" s="127">
        <f>ROUND(E208/C208*12,1)</f>
        <v>8166.6</v>
      </c>
      <c r="H208" s="130">
        <f>SUM(F208:G208)</f>
        <v>36599.9</v>
      </c>
      <c r="I208" s="131">
        <f>ROUND(H208*0.34,1)</f>
        <v>12444</v>
      </c>
      <c r="J208" s="132">
        <f t="shared" ref="J208:J209" si="112">ROUND(H208*0.02,1)</f>
        <v>732</v>
      </c>
      <c r="K208" s="62">
        <v>0</v>
      </c>
      <c r="L208" s="200">
        <f t="shared" ref="L208:L209" si="113">ROUND(0.003*H208,1)</f>
        <v>109.8</v>
      </c>
      <c r="M208" s="14">
        <f>SUM(H208:L208)</f>
        <v>49885.700000000004</v>
      </c>
    </row>
    <row r="209" spans="1:13" x14ac:dyDescent="0.2">
      <c r="A209" s="214" t="s">
        <v>196</v>
      </c>
      <c r="B209" s="118">
        <v>14.89</v>
      </c>
      <c r="C209" s="79">
        <v>31.16</v>
      </c>
      <c r="D209" s="125">
        <v>35281</v>
      </c>
      <c r="E209" s="240">
        <v>21206</v>
      </c>
      <c r="F209" s="129">
        <f>ROUND(D209/B209*12,1)</f>
        <v>28433.3</v>
      </c>
      <c r="G209" s="127">
        <f>ROUND(E209/C209*12,1)</f>
        <v>8166.6</v>
      </c>
      <c r="H209" s="130">
        <f>SUM(F209:G209)</f>
        <v>36599.9</v>
      </c>
      <c r="I209" s="131">
        <f>ROUND(H209*0.34,1)</f>
        <v>12444</v>
      </c>
      <c r="J209" s="132">
        <f t="shared" si="112"/>
        <v>732</v>
      </c>
      <c r="K209" s="62">
        <v>0</v>
      </c>
      <c r="L209" s="200">
        <f t="shared" si="113"/>
        <v>109.8</v>
      </c>
      <c r="M209" s="14">
        <f>SUM(H209:L209)</f>
        <v>49885.700000000004</v>
      </c>
    </row>
    <row r="210" spans="1:13" x14ac:dyDescent="0.2">
      <c r="A210" s="211" t="s">
        <v>29</v>
      </c>
      <c r="B210" s="118"/>
      <c r="C210" s="79"/>
      <c r="D210" s="125"/>
      <c r="E210" s="240"/>
      <c r="F210" s="129"/>
      <c r="G210" s="127"/>
      <c r="H210" s="130"/>
      <c r="I210" s="131"/>
      <c r="J210" s="132"/>
      <c r="K210" s="199"/>
      <c r="L210" s="200"/>
      <c r="M210" s="14"/>
    </row>
    <row r="211" spans="1:13" x14ac:dyDescent="0.2">
      <c r="A211" s="211" t="s">
        <v>119</v>
      </c>
      <c r="B211" s="118">
        <v>14.09</v>
      </c>
      <c r="C211" s="79">
        <v>37.19</v>
      </c>
      <c r="D211" s="125">
        <v>35281</v>
      </c>
      <c r="E211" s="240">
        <v>21206</v>
      </c>
      <c r="F211" s="129">
        <f t="shared" ref="F211:G217" si="114">ROUND(D211/B211*12,1)</f>
        <v>30047.7</v>
      </c>
      <c r="G211" s="127">
        <f t="shared" si="114"/>
        <v>6842.5</v>
      </c>
      <c r="H211" s="130">
        <f t="shared" ref="H211:H217" si="115">SUM(F211:G211)</f>
        <v>36890.199999999997</v>
      </c>
      <c r="I211" s="131">
        <f t="shared" ref="I211:I217" si="116">ROUND(H211*0.34,1)</f>
        <v>12542.7</v>
      </c>
      <c r="J211" s="132">
        <f t="shared" ref="J211:J217" si="117">ROUND(H211*0.02,1)</f>
        <v>737.8</v>
      </c>
      <c r="K211" s="62">
        <v>0</v>
      </c>
      <c r="L211" s="200">
        <f t="shared" ref="L211:L217" si="118">ROUND(0.003*H211,1)</f>
        <v>110.7</v>
      </c>
      <c r="M211" s="14">
        <f t="shared" ref="M211:M217" si="119">SUM(H211:L211)</f>
        <v>50281.399999999994</v>
      </c>
    </row>
    <row r="212" spans="1:13" x14ac:dyDescent="0.2">
      <c r="A212" s="211" t="s">
        <v>173</v>
      </c>
      <c r="B212" s="118">
        <v>14.09</v>
      </c>
      <c r="C212" s="79">
        <v>37.19</v>
      </c>
      <c r="D212" s="125">
        <v>35281</v>
      </c>
      <c r="E212" s="240">
        <v>21206</v>
      </c>
      <c r="F212" s="129">
        <f t="shared" si="114"/>
        <v>30047.7</v>
      </c>
      <c r="G212" s="127">
        <f t="shared" si="114"/>
        <v>6842.5</v>
      </c>
      <c r="H212" s="130">
        <f>SUM(F212:G212)</f>
        <v>36890.199999999997</v>
      </c>
      <c r="I212" s="131">
        <f>ROUND(H212*0.34,1)</f>
        <v>12542.7</v>
      </c>
      <c r="J212" s="132">
        <f t="shared" si="117"/>
        <v>737.8</v>
      </c>
      <c r="K212" s="62">
        <v>0</v>
      </c>
      <c r="L212" s="200">
        <f t="shared" si="118"/>
        <v>110.7</v>
      </c>
      <c r="M212" s="14">
        <f>SUM(H212:L212)</f>
        <v>50281.399999999994</v>
      </c>
    </row>
    <row r="213" spans="1:13" x14ac:dyDescent="0.2">
      <c r="A213" s="211" t="s">
        <v>120</v>
      </c>
      <c r="B213" s="118">
        <v>16.12</v>
      </c>
      <c r="C213" s="79">
        <v>37.19</v>
      </c>
      <c r="D213" s="125">
        <v>35281</v>
      </c>
      <c r="E213" s="240">
        <v>21206</v>
      </c>
      <c r="F213" s="129">
        <f t="shared" si="114"/>
        <v>26263.8</v>
      </c>
      <c r="G213" s="127">
        <f t="shared" si="114"/>
        <v>6842.5</v>
      </c>
      <c r="H213" s="130">
        <f t="shared" si="115"/>
        <v>33106.300000000003</v>
      </c>
      <c r="I213" s="131">
        <f t="shared" si="116"/>
        <v>11256.1</v>
      </c>
      <c r="J213" s="132">
        <f t="shared" si="117"/>
        <v>662.1</v>
      </c>
      <c r="K213" s="62">
        <v>0</v>
      </c>
      <c r="L213" s="200">
        <f t="shared" si="118"/>
        <v>99.3</v>
      </c>
      <c r="M213" s="14">
        <f t="shared" si="119"/>
        <v>45123.8</v>
      </c>
    </row>
    <row r="214" spans="1:13" x14ac:dyDescent="0.2">
      <c r="A214" s="209" t="s">
        <v>238</v>
      </c>
      <c r="B214" s="118">
        <v>14.38</v>
      </c>
      <c r="C214" s="79">
        <v>37.19</v>
      </c>
      <c r="D214" s="125">
        <v>35281</v>
      </c>
      <c r="E214" s="240">
        <v>21206</v>
      </c>
      <c r="F214" s="129">
        <f t="shared" si="114"/>
        <v>29441.7</v>
      </c>
      <c r="G214" s="127">
        <f t="shared" si="114"/>
        <v>6842.5</v>
      </c>
      <c r="H214" s="130">
        <f t="shared" si="115"/>
        <v>36284.199999999997</v>
      </c>
      <c r="I214" s="131">
        <f t="shared" si="116"/>
        <v>12336.6</v>
      </c>
      <c r="J214" s="132">
        <f t="shared" si="117"/>
        <v>725.7</v>
      </c>
      <c r="K214" s="62">
        <v>0</v>
      </c>
      <c r="L214" s="200">
        <f t="shared" si="118"/>
        <v>108.9</v>
      </c>
      <c r="M214" s="14">
        <f t="shared" si="119"/>
        <v>49455.399999999994</v>
      </c>
    </row>
    <row r="215" spans="1:13" x14ac:dyDescent="0.2">
      <c r="A215" s="209" t="s">
        <v>239</v>
      </c>
      <c r="B215" s="118">
        <v>19.059999999999999</v>
      </c>
      <c r="C215" s="79">
        <v>37.19</v>
      </c>
      <c r="D215" s="125">
        <v>35281</v>
      </c>
      <c r="E215" s="240">
        <v>21206</v>
      </c>
      <c r="F215" s="129">
        <f t="shared" si="114"/>
        <v>22212.6</v>
      </c>
      <c r="G215" s="127">
        <f t="shared" si="114"/>
        <v>6842.5</v>
      </c>
      <c r="H215" s="130">
        <f t="shared" si="115"/>
        <v>29055.1</v>
      </c>
      <c r="I215" s="131">
        <f t="shared" si="116"/>
        <v>9878.7000000000007</v>
      </c>
      <c r="J215" s="132">
        <f t="shared" si="117"/>
        <v>581.1</v>
      </c>
      <c r="K215" s="62">
        <v>0</v>
      </c>
      <c r="L215" s="200">
        <f t="shared" si="118"/>
        <v>87.2</v>
      </c>
      <c r="M215" s="14">
        <f t="shared" si="119"/>
        <v>39602.1</v>
      </c>
    </row>
    <row r="216" spans="1:13" x14ac:dyDescent="0.2">
      <c r="A216" s="8" t="s">
        <v>156</v>
      </c>
      <c r="B216" s="118">
        <v>27.52</v>
      </c>
      <c r="C216" s="79">
        <v>63.32</v>
      </c>
      <c r="D216" s="125">
        <v>35281</v>
      </c>
      <c r="E216" s="240">
        <v>21206</v>
      </c>
      <c r="F216" s="129">
        <f t="shared" si="114"/>
        <v>15384.2</v>
      </c>
      <c r="G216" s="127">
        <f t="shared" si="114"/>
        <v>4018.8</v>
      </c>
      <c r="H216" s="130">
        <f t="shared" si="115"/>
        <v>19403</v>
      </c>
      <c r="I216" s="131">
        <f t="shared" si="116"/>
        <v>6597</v>
      </c>
      <c r="J216" s="132">
        <f t="shared" si="117"/>
        <v>388.1</v>
      </c>
      <c r="K216" s="62">
        <v>0</v>
      </c>
      <c r="L216" s="200">
        <f t="shared" si="118"/>
        <v>58.2</v>
      </c>
      <c r="M216" s="14">
        <f t="shared" si="119"/>
        <v>26446.3</v>
      </c>
    </row>
    <row r="217" spans="1:13" x14ac:dyDescent="0.2">
      <c r="A217" s="8" t="s">
        <v>175</v>
      </c>
      <c r="B217" s="118">
        <v>17.100000000000001</v>
      </c>
      <c r="C217" s="79">
        <v>44.22</v>
      </c>
      <c r="D217" s="125">
        <v>35281</v>
      </c>
      <c r="E217" s="240">
        <v>21206</v>
      </c>
      <c r="F217" s="129">
        <f t="shared" si="114"/>
        <v>24758.6</v>
      </c>
      <c r="G217" s="127">
        <f t="shared" si="114"/>
        <v>5754.7</v>
      </c>
      <c r="H217" s="130">
        <f t="shared" si="115"/>
        <v>30513.3</v>
      </c>
      <c r="I217" s="131">
        <f t="shared" si="116"/>
        <v>10374.5</v>
      </c>
      <c r="J217" s="132">
        <f t="shared" si="117"/>
        <v>610.29999999999995</v>
      </c>
      <c r="K217" s="62">
        <v>0</v>
      </c>
      <c r="L217" s="200">
        <f t="shared" si="118"/>
        <v>91.5</v>
      </c>
      <c r="M217" s="14">
        <f t="shared" si="119"/>
        <v>41589.600000000006</v>
      </c>
    </row>
    <row r="218" spans="1:13" x14ac:dyDescent="0.2">
      <c r="A218" s="8" t="s">
        <v>30</v>
      </c>
      <c r="B218" s="118"/>
      <c r="C218" s="79"/>
      <c r="D218" s="125"/>
      <c r="E218" s="240"/>
      <c r="F218" s="129"/>
      <c r="G218" s="127"/>
      <c r="H218" s="130"/>
      <c r="I218" s="131"/>
      <c r="J218" s="132"/>
      <c r="K218" s="199"/>
      <c r="L218" s="200"/>
      <c r="M218" s="14"/>
    </row>
    <row r="219" spans="1:13" x14ac:dyDescent="0.2">
      <c r="A219" s="8" t="s">
        <v>241</v>
      </c>
      <c r="B219" s="118">
        <v>20.66</v>
      </c>
      <c r="C219" s="234">
        <f>37.19</f>
        <v>37.19</v>
      </c>
      <c r="D219" s="125">
        <v>35281</v>
      </c>
      <c r="E219" s="240">
        <v>21206</v>
      </c>
      <c r="F219" s="129">
        <f t="shared" ref="F219:G223" si="120">ROUND(D219/B219*12,1)</f>
        <v>20492.400000000001</v>
      </c>
      <c r="G219" s="127">
        <f t="shared" si="120"/>
        <v>6842.5</v>
      </c>
      <c r="H219" s="130">
        <f>SUM(F219:G219)</f>
        <v>27334.9</v>
      </c>
      <c r="I219" s="131">
        <f>ROUND(H219*0.34,1)</f>
        <v>9293.9</v>
      </c>
      <c r="J219" s="132">
        <f t="shared" ref="J219:J223" si="121">ROUND(H219*0.02,1)</f>
        <v>546.70000000000005</v>
      </c>
      <c r="K219" s="62">
        <v>0</v>
      </c>
      <c r="L219" s="200">
        <f t="shared" ref="L219:L223" si="122">ROUND(0.003*H219,1)</f>
        <v>82</v>
      </c>
      <c r="M219" s="14">
        <f>SUM(H219:L219)</f>
        <v>37257.5</v>
      </c>
    </row>
    <row r="220" spans="1:13" x14ac:dyDescent="0.2">
      <c r="A220" s="72" t="s">
        <v>242</v>
      </c>
      <c r="B220" s="118">
        <v>19.190000000000001</v>
      </c>
      <c r="C220" s="234">
        <f>37.19</f>
        <v>37.19</v>
      </c>
      <c r="D220" s="125">
        <v>35281</v>
      </c>
      <c r="E220" s="240">
        <v>21206</v>
      </c>
      <c r="F220" s="129">
        <f t="shared" si="120"/>
        <v>22062.1</v>
      </c>
      <c r="G220" s="127">
        <f t="shared" si="120"/>
        <v>6842.5</v>
      </c>
      <c r="H220" s="130">
        <f>SUM(F220:G220)</f>
        <v>28904.6</v>
      </c>
      <c r="I220" s="131">
        <f>ROUND(H220*0.34,1)</f>
        <v>9827.6</v>
      </c>
      <c r="J220" s="132">
        <f t="shared" si="121"/>
        <v>578.1</v>
      </c>
      <c r="K220" s="62">
        <v>0</v>
      </c>
      <c r="L220" s="200">
        <f t="shared" si="122"/>
        <v>86.7</v>
      </c>
      <c r="M220" s="14">
        <f>SUM(H220:L220)</f>
        <v>39396.999999999993</v>
      </c>
    </row>
    <row r="221" spans="1:13" x14ac:dyDescent="0.2">
      <c r="A221" s="8" t="s">
        <v>161</v>
      </c>
      <c r="B221" s="118">
        <v>19.68</v>
      </c>
      <c r="C221" s="234">
        <f>37.19</f>
        <v>37.19</v>
      </c>
      <c r="D221" s="125">
        <v>35281</v>
      </c>
      <c r="E221" s="240">
        <v>21206</v>
      </c>
      <c r="F221" s="129">
        <f t="shared" si="120"/>
        <v>21512.799999999999</v>
      </c>
      <c r="G221" s="127">
        <f t="shared" si="120"/>
        <v>6842.5</v>
      </c>
      <c r="H221" s="130">
        <f>SUM(F221:G221)</f>
        <v>28355.3</v>
      </c>
      <c r="I221" s="131">
        <f>ROUND(H221*0.34,1)</f>
        <v>9640.7999999999993</v>
      </c>
      <c r="J221" s="132">
        <f t="shared" si="121"/>
        <v>567.1</v>
      </c>
      <c r="K221" s="62">
        <v>0</v>
      </c>
      <c r="L221" s="200">
        <f t="shared" si="122"/>
        <v>85.1</v>
      </c>
      <c r="M221" s="14">
        <f>SUM(H221:L221)</f>
        <v>38648.299999999996</v>
      </c>
    </row>
    <row r="222" spans="1:13" x14ac:dyDescent="0.2">
      <c r="A222" s="8" t="s">
        <v>243</v>
      </c>
      <c r="B222" s="118">
        <v>11.51</v>
      </c>
      <c r="C222" s="234">
        <f>37.19</f>
        <v>37.19</v>
      </c>
      <c r="D222" s="125">
        <v>35281</v>
      </c>
      <c r="E222" s="240">
        <v>21206</v>
      </c>
      <c r="F222" s="129">
        <f t="shared" si="120"/>
        <v>36783</v>
      </c>
      <c r="G222" s="127">
        <f t="shared" si="120"/>
        <v>6842.5</v>
      </c>
      <c r="H222" s="130">
        <f>SUM(F222:G222)</f>
        <v>43625.5</v>
      </c>
      <c r="I222" s="131">
        <f>ROUND(H222*0.34,1)</f>
        <v>14832.7</v>
      </c>
      <c r="J222" s="132">
        <f t="shared" si="121"/>
        <v>872.5</v>
      </c>
      <c r="K222" s="62">
        <v>0</v>
      </c>
      <c r="L222" s="200">
        <f t="shared" si="122"/>
        <v>130.9</v>
      </c>
      <c r="M222" s="14">
        <f>SUM(H222:L222)</f>
        <v>59461.599999999999</v>
      </c>
    </row>
    <row r="223" spans="1:13" x14ac:dyDescent="0.2">
      <c r="A223" s="8" t="s">
        <v>177</v>
      </c>
      <c r="B223" s="118">
        <v>16.760000000000002</v>
      </c>
      <c r="C223" s="79">
        <v>44.22</v>
      </c>
      <c r="D223" s="125">
        <v>35281</v>
      </c>
      <c r="E223" s="240">
        <v>21206</v>
      </c>
      <c r="F223" s="129">
        <f t="shared" si="120"/>
        <v>25260.9</v>
      </c>
      <c r="G223" s="127">
        <f t="shared" si="120"/>
        <v>5754.7</v>
      </c>
      <c r="H223" s="130">
        <f>SUM(F223:G223)</f>
        <v>31015.600000000002</v>
      </c>
      <c r="I223" s="131">
        <f>ROUND(H223*0.34,1)</f>
        <v>10545.3</v>
      </c>
      <c r="J223" s="132">
        <f t="shared" si="121"/>
        <v>620.29999999999995</v>
      </c>
      <c r="K223" s="62">
        <v>0</v>
      </c>
      <c r="L223" s="200">
        <f t="shared" si="122"/>
        <v>93</v>
      </c>
      <c r="M223" s="14">
        <f>SUM(H223:L223)</f>
        <v>42274.200000000004</v>
      </c>
    </row>
    <row r="224" spans="1:13" x14ac:dyDescent="0.2">
      <c r="A224" s="8" t="s">
        <v>31</v>
      </c>
      <c r="B224" s="118"/>
      <c r="C224" s="79"/>
      <c r="D224" s="125"/>
      <c r="E224" s="240"/>
      <c r="F224" s="129"/>
      <c r="G224" s="127"/>
      <c r="H224" s="130"/>
      <c r="I224" s="131"/>
      <c r="J224" s="132"/>
      <c r="K224" s="199"/>
      <c r="L224" s="200"/>
      <c r="M224" s="14"/>
    </row>
    <row r="225" spans="1:13" x14ac:dyDescent="0.2">
      <c r="A225" s="72" t="s">
        <v>232</v>
      </c>
      <c r="B225" s="118">
        <v>21.7</v>
      </c>
      <c r="C225" s="79">
        <v>44.22</v>
      </c>
      <c r="D225" s="125">
        <v>35281</v>
      </c>
      <c r="E225" s="240">
        <v>21206</v>
      </c>
      <c r="F225" s="129">
        <f>ROUND(D225/B225*12,1)</f>
        <v>19510.2</v>
      </c>
      <c r="G225" s="127">
        <f>ROUND(E225/C225*12,1)</f>
        <v>5754.7</v>
      </c>
      <c r="H225" s="130">
        <f>SUM(F225:G225)</f>
        <v>25264.9</v>
      </c>
      <c r="I225" s="131">
        <f>ROUND(H225*0.34,1)</f>
        <v>8590.1</v>
      </c>
      <c r="J225" s="132">
        <f t="shared" ref="J225" si="123">ROUND(H225*0.02,1)</f>
        <v>505.3</v>
      </c>
      <c r="K225" s="62">
        <v>0</v>
      </c>
      <c r="L225" s="200">
        <f t="shared" ref="L225" si="124">ROUND(0.003*H225,1)</f>
        <v>75.8</v>
      </c>
      <c r="M225" s="14">
        <f>SUM(H225:L225)</f>
        <v>34436.100000000006</v>
      </c>
    </row>
    <row r="226" spans="1:13" x14ac:dyDescent="0.2">
      <c r="A226" s="8" t="s">
        <v>32</v>
      </c>
      <c r="B226" s="118"/>
      <c r="C226" s="79"/>
      <c r="D226" s="125"/>
      <c r="E226" s="240"/>
      <c r="F226" s="129"/>
      <c r="G226" s="127"/>
      <c r="H226" s="130"/>
      <c r="I226" s="131"/>
      <c r="J226" s="132"/>
      <c r="K226" s="199"/>
      <c r="L226" s="200"/>
      <c r="M226" s="14"/>
    </row>
    <row r="227" spans="1:13" x14ac:dyDescent="0.2">
      <c r="A227" s="8" t="s">
        <v>157</v>
      </c>
      <c r="B227" s="118">
        <v>21.28</v>
      </c>
      <c r="C227" s="79">
        <v>63.32</v>
      </c>
      <c r="D227" s="125">
        <v>35281</v>
      </c>
      <c r="E227" s="240">
        <v>21206</v>
      </c>
      <c r="F227" s="129">
        <f t="shared" ref="F227:G229" si="125">ROUND(D227/B227*12,1)</f>
        <v>19895.3</v>
      </c>
      <c r="G227" s="127">
        <f t="shared" si="125"/>
        <v>4018.8</v>
      </c>
      <c r="H227" s="130">
        <f>SUM(F227:G227)</f>
        <v>23914.1</v>
      </c>
      <c r="I227" s="131">
        <f>ROUND(H227*0.34,1)</f>
        <v>8130.8</v>
      </c>
      <c r="J227" s="132">
        <f t="shared" ref="J227:J228" si="126">ROUND(H227*0.02,1)</f>
        <v>478.3</v>
      </c>
      <c r="K227" s="62">
        <v>0</v>
      </c>
      <c r="L227" s="200">
        <f t="shared" ref="L227:L229" si="127">ROUND(0.003*H227,1)</f>
        <v>71.7</v>
      </c>
      <c r="M227" s="14">
        <f>SUM(H227:L227)</f>
        <v>32594.899999999998</v>
      </c>
    </row>
    <row r="228" spans="1:13" x14ac:dyDescent="0.2">
      <c r="A228" s="8" t="s">
        <v>97</v>
      </c>
      <c r="B228" s="118">
        <v>21.28</v>
      </c>
      <c r="C228" s="79">
        <v>44.22</v>
      </c>
      <c r="D228" s="125">
        <v>35281</v>
      </c>
      <c r="E228" s="240">
        <v>21206</v>
      </c>
      <c r="F228" s="129">
        <f t="shared" si="125"/>
        <v>19895.3</v>
      </c>
      <c r="G228" s="127">
        <f t="shared" si="125"/>
        <v>5754.7</v>
      </c>
      <c r="H228" s="130">
        <f>SUM(F228:G228)</f>
        <v>25650</v>
      </c>
      <c r="I228" s="131">
        <f>ROUND(H228*0.34,1)</f>
        <v>8721</v>
      </c>
      <c r="J228" s="132">
        <f t="shared" si="126"/>
        <v>513</v>
      </c>
      <c r="K228" s="62">
        <v>0</v>
      </c>
      <c r="L228" s="200">
        <f t="shared" si="127"/>
        <v>77</v>
      </c>
      <c r="M228" s="14">
        <f>SUM(H228:L228)</f>
        <v>34961</v>
      </c>
    </row>
    <row r="229" spans="1:13" x14ac:dyDescent="0.2">
      <c r="A229" s="8" t="s">
        <v>298</v>
      </c>
      <c r="B229" s="118">
        <v>16.77</v>
      </c>
      <c r="C229" s="79">
        <v>44.22</v>
      </c>
      <c r="D229" s="125">
        <v>35281</v>
      </c>
      <c r="E229" s="240">
        <v>21206</v>
      </c>
      <c r="F229" s="129">
        <f t="shared" si="125"/>
        <v>25245.8</v>
      </c>
      <c r="G229" s="127">
        <f t="shared" si="125"/>
        <v>5754.7</v>
      </c>
      <c r="H229" s="130">
        <f>SUM(F229:G229)</f>
        <v>31000.5</v>
      </c>
      <c r="I229" s="131">
        <f>ROUND(H229*0.34,1)</f>
        <v>10540.2</v>
      </c>
      <c r="J229" s="132">
        <f t="shared" ref="J229" si="128">ROUND(H229*0.02,1)</f>
        <v>620</v>
      </c>
      <c r="K229" s="62">
        <v>0</v>
      </c>
      <c r="L229" s="200">
        <f t="shared" si="127"/>
        <v>93</v>
      </c>
      <c r="M229" s="14">
        <f>SUM(H229:L229)</f>
        <v>42253.7</v>
      </c>
    </row>
    <row r="230" spans="1:13" x14ac:dyDescent="0.2">
      <c r="A230" s="8" t="s">
        <v>33</v>
      </c>
      <c r="B230" s="118"/>
      <c r="C230" s="79"/>
      <c r="D230" s="125"/>
      <c r="E230" s="240"/>
      <c r="F230" s="129"/>
      <c r="G230" s="127"/>
      <c r="H230" s="130"/>
      <c r="I230" s="131"/>
      <c r="J230" s="132"/>
      <c r="K230" s="199"/>
      <c r="L230" s="200"/>
      <c r="M230" s="14"/>
    </row>
    <row r="231" spans="1:13" x14ac:dyDescent="0.2">
      <c r="A231" s="8" t="s">
        <v>98</v>
      </c>
      <c r="B231" s="118">
        <v>22.61</v>
      </c>
      <c r="C231" s="79">
        <v>44.22</v>
      </c>
      <c r="D231" s="125">
        <v>35281</v>
      </c>
      <c r="E231" s="240">
        <v>21206</v>
      </c>
      <c r="F231" s="129">
        <f>ROUND(D231/B231*12,1)</f>
        <v>18725</v>
      </c>
      <c r="G231" s="127">
        <f>ROUND(E231/C231*12,1)</f>
        <v>5754.7</v>
      </c>
      <c r="H231" s="130">
        <f>SUM(F231:G231)</f>
        <v>24479.7</v>
      </c>
      <c r="I231" s="131">
        <f>ROUND(H231*0.34,1)</f>
        <v>8323.1</v>
      </c>
      <c r="J231" s="132">
        <f t="shared" ref="J231:J232" si="129">ROUND(H231*0.02,1)</f>
        <v>489.6</v>
      </c>
      <c r="K231" s="62">
        <v>0</v>
      </c>
      <c r="L231" s="200">
        <f t="shared" ref="L231:L232" si="130">ROUND(0.003*H231,1)</f>
        <v>73.400000000000006</v>
      </c>
      <c r="M231" s="14">
        <f>SUM(H231:L231)</f>
        <v>33365.800000000003</v>
      </c>
    </row>
    <row r="232" spans="1:13" x14ac:dyDescent="0.2">
      <c r="A232" s="8" t="s">
        <v>34</v>
      </c>
      <c r="B232" s="118">
        <v>12.67</v>
      </c>
      <c r="C232" s="79">
        <v>37.19</v>
      </c>
      <c r="D232" s="125">
        <v>35281</v>
      </c>
      <c r="E232" s="240">
        <v>21206</v>
      </c>
      <c r="F232" s="129">
        <f>ROUND(D232/B232*12,1)</f>
        <v>33415.300000000003</v>
      </c>
      <c r="G232" s="127">
        <f>ROUND(E232/C232*12,1)</f>
        <v>6842.5</v>
      </c>
      <c r="H232" s="130">
        <f>SUM(F232:G232)</f>
        <v>40257.800000000003</v>
      </c>
      <c r="I232" s="131">
        <f>ROUND(H232*0.34,1)</f>
        <v>13687.7</v>
      </c>
      <c r="J232" s="132">
        <f t="shared" si="129"/>
        <v>805.2</v>
      </c>
      <c r="K232" s="62">
        <v>0</v>
      </c>
      <c r="L232" s="200">
        <f t="shared" si="130"/>
        <v>120.8</v>
      </c>
      <c r="M232" s="14">
        <f>SUM(H232:L232)</f>
        <v>54871.5</v>
      </c>
    </row>
    <row r="233" spans="1:13" x14ac:dyDescent="0.2">
      <c r="A233" s="25" t="s">
        <v>99</v>
      </c>
      <c r="B233" s="137"/>
      <c r="C233" s="77"/>
      <c r="D233" s="107"/>
      <c r="E233" s="238"/>
      <c r="F233" s="138"/>
      <c r="G233" s="171"/>
      <c r="H233" s="140"/>
      <c r="I233" s="141"/>
      <c r="J233" s="142"/>
      <c r="K233" s="61"/>
      <c r="L233" s="70"/>
      <c r="M233" s="12"/>
    </row>
    <row r="234" spans="1:13" x14ac:dyDescent="0.2">
      <c r="A234" s="29" t="s">
        <v>244</v>
      </c>
      <c r="B234" s="112"/>
      <c r="C234" s="78"/>
      <c r="D234" s="114"/>
      <c r="E234" s="239"/>
      <c r="F234" s="143"/>
      <c r="G234" s="172"/>
      <c r="H234" s="145"/>
      <c r="I234" s="146"/>
      <c r="J234" s="147"/>
      <c r="K234" s="62"/>
      <c r="L234" s="3"/>
      <c r="M234" s="13"/>
    </row>
    <row r="235" spans="1:13" x14ac:dyDescent="0.2">
      <c r="A235" s="218" t="s">
        <v>191</v>
      </c>
      <c r="B235" s="118">
        <v>10.18</v>
      </c>
      <c r="C235" s="79">
        <f>ROUND(60.3*0.85,2)</f>
        <v>51.26</v>
      </c>
      <c r="D235" s="114">
        <v>35281</v>
      </c>
      <c r="E235" s="240">
        <v>21206</v>
      </c>
      <c r="F235" s="129">
        <f t="shared" ref="F235:F247" si="131">ROUND(D235/B235*12,1)</f>
        <v>41588.6</v>
      </c>
      <c r="G235" s="127">
        <f t="shared" ref="G235:G247" si="132">ROUND(E235/C235*12,1)</f>
        <v>4964.3</v>
      </c>
      <c r="H235" s="145">
        <f t="shared" ref="H235:H247" si="133">SUM(F235:G235)</f>
        <v>46552.9</v>
      </c>
      <c r="I235" s="146">
        <f t="shared" ref="I235:I247" si="134">ROUND(H235*0.34,1)</f>
        <v>15828</v>
      </c>
      <c r="J235" s="147">
        <f t="shared" ref="J235:J247" si="135">ROUND(H235*0.02,1)</f>
        <v>931.1</v>
      </c>
      <c r="K235" s="62">
        <v>0</v>
      </c>
      <c r="L235" s="200">
        <f t="shared" ref="L235:L247" si="136">ROUND(0.003*H235,1)</f>
        <v>139.69999999999999</v>
      </c>
      <c r="M235" s="13">
        <f t="shared" ref="M235:M247" si="137">SUM(H235:L235)</f>
        <v>63451.7</v>
      </c>
    </row>
    <row r="236" spans="1:13" x14ac:dyDescent="0.2">
      <c r="A236" s="218" t="s">
        <v>193</v>
      </c>
      <c r="B236" s="118">
        <v>10.18</v>
      </c>
      <c r="C236" s="79">
        <f t="shared" ref="C236:C247" si="138">ROUND(60.3*0.85,2)</f>
        <v>51.26</v>
      </c>
      <c r="D236" s="114">
        <v>35281</v>
      </c>
      <c r="E236" s="240">
        <v>21206</v>
      </c>
      <c r="F236" s="129">
        <f t="shared" si="131"/>
        <v>41588.6</v>
      </c>
      <c r="G236" s="127">
        <f t="shared" si="132"/>
        <v>4964.3</v>
      </c>
      <c r="H236" s="145">
        <f t="shared" si="133"/>
        <v>46552.9</v>
      </c>
      <c r="I236" s="146">
        <f t="shared" si="134"/>
        <v>15828</v>
      </c>
      <c r="J236" s="147">
        <f t="shared" si="135"/>
        <v>931.1</v>
      </c>
      <c r="K236" s="62">
        <v>0</v>
      </c>
      <c r="L236" s="200">
        <f t="shared" si="136"/>
        <v>139.69999999999999</v>
      </c>
      <c r="M236" s="13">
        <f t="shared" si="137"/>
        <v>63451.7</v>
      </c>
    </row>
    <row r="237" spans="1:13" x14ac:dyDescent="0.2">
      <c r="A237" s="218" t="s">
        <v>299</v>
      </c>
      <c r="B237" s="118">
        <v>10.18</v>
      </c>
      <c r="C237" s="79">
        <f t="shared" si="138"/>
        <v>51.26</v>
      </c>
      <c r="D237" s="114">
        <v>35281</v>
      </c>
      <c r="E237" s="240">
        <v>21206</v>
      </c>
      <c r="F237" s="129">
        <f t="shared" si="131"/>
        <v>41588.6</v>
      </c>
      <c r="G237" s="127">
        <f t="shared" si="132"/>
        <v>4964.3</v>
      </c>
      <c r="H237" s="145">
        <f t="shared" si="133"/>
        <v>46552.9</v>
      </c>
      <c r="I237" s="146">
        <f t="shared" si="134"/>
        <v>15828</v>
      </c>
      <c r="J237" s="147">
        <f t="shared" si="135"/>
        <v>931.1</v>
      </c>
      <c r="K237" s="62">
        <v>0</v>
      </c>
      <c r="L237" s="200">
        <f t="shared" si="136"/>
        <v>139.69999999999999</v>
      </c>
      <c r="M237" s="13">
        <f t="shared" si="137"/>
        <v>63451.7</v>
      </c>
    </row>
    <row r="238" spans="1:13" x14ac:dyDescent="0.2">
      <c r="A238" s="218" t="s">
        <v>247</v>
      </c>
      <c r="B238" s="118">
        <v>10.18</v>
      </c>
      <c r="C238" s="79">
        <f t="shared" si="138"/>
        <v>51.26</v>
      </c>
      <c r="D238" s="114">
        <v>35281</v>
      </c>
      <c r="E238" s="240">
        <v>21206</v>
      </c>
      <c r="F238" s="129">
        <f t="shared" si="131"/>
        <v>41588.6</v>
      </c>
      <c r="G238" s="127">
        <f t="shared" si="132"/>
        <v>4964.3</v>
      </c>
      <c r="H238" s="145">
        <f t="shared" si="133"/>
        <v>46552.9</v>
      </c>
      <c r="I238" s="146">
        <f t="shared" si="134"/>
        <v>15828</v>
      </c>
      <c r="J238" s="147">
        <f t="shared" si="135"/>
        <v>931.1</v>
      </c>
      <c r="K238" s="62">
        <v>0</v>
      </c>
      <c r="L238" s="200">
        <f t="shared" si="136"/>
        <v>139.69999999999999</v>
      </c>
      <c r="M238" s="13">
        <f t="shared" si="137"/>
        <v>63451.7</v>
      </c>
    </row>
    <row r="239" spans="1:13" x14ac:dyDescent="0.2">
      <c r="A239" s="218" t="s">
        <v>195</v>
      </c>
      <c r="B239" s="118">
        <v>10.18</v>
      </c>
      <c r="C239" s="79">
        <f t="shared" si="138"/>
        <v>51.26</v>
      </c>
      <c r="D239" s="114">
        <v>35281</v>
      </c>
      <c r="E239" s="240">
        <v>21206</v>
      </c>
      <c r="F239" s="129">
        <f t="shared" si="131"/>
        <v>41588.6</v>
      </c>
      <c r="G239" s="127">
        <f t="shared" si="132"/>
        <v>4964.3</v>
      </c>
      <c r="H239" s="145">
        <f t="shared" si="133"/>
        <v>46552.9</v>
      </c>
      <c r="I239" s="146">
        <f t="shared" si="134"/>
        <v>15828</v>
      </c>
      <c r="J239" s="147">
        <f t="shared" si="135"/>
        <v>931.1</v>
      </c>
      <c r="K239" s="62">
        <v>0</v>
      </c>
      <c r="L239" s="200">
        <f t="shared" si="136"/>
        <v>139.69999999999999</v>
      </c>
      <c r="M239" s="13">
        <f t="shared" si="137"/>
        <v>63451.7</v>
      </c>
    </row>
    <row r="240" spans="1:13" x14ac:dyDescent="0.2">
      <c r="A240" s="218" t="s">
        <v>248</v>
      </c>
      <c r="B240" s="118">
        <v>10.18</v>
      </c>
      <c r="C240" s="79">
        <f t="shared" si="138"/>
        <v>51.26</v>
      </c>
      <c r="D240" s="114">
        <v>35281</v>
      </c>
      <c r="E240" s="240">
        <v>21206</v>
      </c>
      <c r="F240" s="129">
        <f t="shared" si="131"/>
        <v>41588.6</v>
      </c>
      <c r="G240" s="127">
        <f t="shared" si="132"/>
        <v>4964.3</v>
      </c>
      <c r="H240" s="145">
        <f t="shared" si="133"/>
        <v>46552.9</v>
      </c>
      <c r="I240" s="146">
        <f t="shared" si="134"/>
        <v>15828</v>
      </c>
      <c r="J240" s="147">
        <f t="shared" si="135"/>
        <v>931.1</v>
      </c>
      <c r="K240" s="62">
        <v>0</v>
      </c>
      <c r="L240" s="200">
        <f t="shared" si="136"/>
        <v>139.69999999999999</v>
      </c>
      <c r="M240" s="13">
        <f t="shared" si="137"/>
        <v>63451.7</v>
      </c>
    </row>
    <row r="241" spans="1:13" x14ac:dyDescent="0.2">
      <c r="A241" s="218" t="s">
        <v>198</v>
      </c>
      <c r="B241" s="118">
        <v>10.18</v>
      </c>
      <c r="C241" s="79">
        <f t="shared" si="138"/>
        <v>51.26</v>
      </c>
      <c r="D241" s="114">
        <v>35281</v>
      </c>
      <c r="E241" s="240">
        <v>21206</v>
      </c>
      <c r="F241" s="129">
        <f t="shared" si="131"/>
        <v>41588.6</v>
      </c>
      <c r="G241" s="127">
        <f t="shared" si="132"/>
        <v>4964.3</v>
      </c>
      <c r="H241" s="145">
        <f t="shared" si="133"/>
        <v>46552.9</v>
      </c>
      <c r="I241" s="146">
        <f t="shared" si="134"/>
        <v>15828</v>
      </c>
      <c r="J241" s="147">
        <f t="shared" si="135"/>
        <v>931.1</v>
      </c>
      <c r="K241" s="62">
        <v>0</v>
      </c>
      <c r="L241" s="200">
        <f t="shared" si="136"/>
        <v>139.69999999999999</v>
      </c>
      <c r="M241" s="13">
        <f t="shared" si="137"/>
        <v>63451.7</v>
      </c>
    </row>
    <row r="242" spans="1:13" x14ac:dyDescent="0.2">
      <c r="A242" s="218" t="s">
        <v>199</v>
      </c>
      <c r="B242" s="118">
        <v>10.18</v>
      </c>
      <c r="C242" s="79">
        <f t="shared" si="138"/>
        <v>51.26</v>
      </c>
      <c r="D242" s="114">
        <v>35281</v>
      </c>
      <c r="E242" s="240">
        <v>21206</v>
      </c>
      <c r="F242" s="129">
        <f t="shared" si="131"/>
        <v>41588.6</v>
      </c>
      <c r="G242" s="127">
        <f t="shared" si="132"/>
        <v>4964.3</v>
      </c>
      <c r="H242" s="145">
        <f t="shared" si="133"/>
        <v>46552.9</v>
      </c>
      <c r="I242" s="146">
        <f t="shared" si="134"/>
        <v>15828</v>
      </c>
      <c r="J242" s="147">
        <f t="shared" si="135"/>
        <v>931.1</v>
      </c>
      <c r="K242" s="62">
        <v>0</v>
      </c>
      <c r="L242" s="200">
        <f t="shared" si="136"/>
        <v>139.69999999999999</v>
      </c>
      <c r="M242" s="13">
        <f t="shared" si="137"/>
        <v>63451.7</v>
      </c>
    </row>
    <row r="243" spans="1:13" x14ac:dyDescent="0.2">
      <c r="A243" s="218" t="s">
        <v>204</v>
      </c>
      <c r="B243" s="118">
        <v>10.18</v>
      </c>
      <c r="C243" s="79">
        <f t="shared" si="138"/>
        <v>51.26</v>
      </c>
      <c r="D243" s="114">
        <v>35281</v>
      </c>
      <c r="E243" s="240">
        <v>21206</v>
      </c>
      <c r="F243" s="129">
        <f t="shared" si="131"/>
        <v>41588.6</v>
      </c>
      <c r="G243" s="127">
        <f t="shared" si="132"/>
        <v>4964.3</v>
      </c>
      <c r="H243" s="145">
        <f t="shared" si="133"/>
        <v>46552.9</v>
      </c>
      <c r="I243" s="146">
        <f t="shared" si="134"/>
        <v>15828</v>
      </c>
      <c r="J243" s="147">
        <f t="shared" si="135"/>
        <v>931.1</v>
      </c>
      <c r="K243" s="62">
        <v>0</v>
      </c>
      <c r="L243" s="200">
        <f t="shared" si="136"/>
        <v>139.69999999999999</v>
      </c>
      <c r="M243" s="13">
        <f t="shared" si="137"/>
        <v>63451.7</v>
      </c>
    </row>
    <row r="244" spans="1:13" x14ac:dyDescent="0.2">
      <c r="A244" s="218" t="s">
        <v>209</v>
      </c>
      <c r="B244" s="118">
        <v>10.18</v>
      </c>
      <c r="C244" s="79">
        <f t="shared" si="138"/>
        <v>51.26</v>
      </c>
      <c r="D244" s="114">
        <v>35281</v>
      </c>
      <c r="E244" s="240">
        <v>21206</v>
      </c>
      <c r="F244" s="129">
        <f t="shared" si="131"/>
        <v>41588.6</v>
      </c>
      <c r="G244" s="127">
        <f t="shared" si="132"/>
        <v>4964.3</v>
      </c>
      <c r="H244" s="145">
        <f t="shared" si="133"/>
        <v>46552.9</v>
      </c>
      <c r="I244" s="146">
        <f t="shared" si="134"/>
        <v>15828</v>
      </c>
      <c r="J244" s="147">
        <f t="shared" si="135"/>
        <v>931.1</v>
      </c>
      <c r="K244" s="62">
        <v>0</v>
      </c>
      <c r="L244" s="200">
        <f t="shared" si="136"/>
        <v>139.69999999999999</v>
      </c>
      <c r="M244" s="13">
        <f t="shared" si="137"/>
        <v>63451.7</v>
      </c>
    </row>
    <row r="245" spans="1:13" x14ac:dyDescent="0.2">
      <c r="A245" s="218" t="s">
        <v>210</v>
      </c>
      <c r="B245" s="118">
        <v>10.18</v>
      </c>
      <c r="C245" s="79">
        <f t="shared" si="138"/>
        <v>51.26</v>
      </c>
      <c r="D245" s="114">
        <v>35281</v>
      </c>
      <c r="E245" s="240">
        <v>21206</v>
      </c>
      <c r="F245" s="129">
        <f t="shared" si="131"/>
        <v>41588.6</v>
      </c>
      <c r="G245" s="127">
        <f t="shared" si="132"/>
        <v>4964.3</v>
      </c>
      <c r="H245" s="145">
        <f t="shared" si="133"/>
        <v>46552.9</v>
      </c>
      <c r="I245" s="146">
        <f t="shared" si="134"/>
        <v>15828</v>
      </c>
      <c r="J245" s="147">
        <f t="shared" si="135"/>
        <v>931.1</v>
      </c>
      <c r="K245" s="62">
        <v>0</v>
      </c>
      <c r="L245" s="200">
        <f t="shared" si="136"/>
        <v>139.69999999999999</v>
      </c>
      <c r="M245" s="13">
        <f t="shared" si="137"/>
        <v>63451.7</v>
      </c>
    </row>
    <row r="246" spans="1:13" x14ac:dyDescent="0.2">
      <c r="A246" s="218" t="s">
        <v>212</v>
      </c>
      <c r="B246" s="118">
        <v>10.18</v>
      </c>
      <c r="C246" s="79">
        <f t="shared" si="138"/>
        <v>51.26</v>
      </c>
      <c r="D246" s="114">
        <v>35281</v>
      </c>
      <c r="E246" s="240">
        <v>21206</v>
      </c>
      <c r="F246" s="129">
        <f t="shared" si="131"/>
        <v>41588.6</v>
      </c>
      <c r="G246" s="127">
        <f t="shared" si="132"/>
        <v>4964.3</v>
      </c>
      <c r="H246" s="145">
        <f t="shared" si="133"/>
        <v>46552.9</v>
      </c>
      <c r="I246" s="146">
        <f t="shared" si="134"/>
        <v>15828</v>
      </c>
      <c r="J246" s="147">
        <f t="shared" si="135"/>
        <v>931.1</v>
      </c>
      <c r="K246" s="62">
        <v>0</v>
      </c>
      <c r="L246" s="200">
        <f t="shared" si="136"/>
        <v>139.69999999999999</v>
      </c>
      <c r="M246" s="13">
        <f t="shared" si="137"/>
        <v>63451.7</v>
      </c>
    </row>
    <row r="247" spans="1:13" x14ac:dyDescent="0.2">
      <c r="A247" s="218" t="s">
        <v>174</v>
      </c>
      <c r="B247" s="118">
        <v>10.18</v>
      </c>
      <c r="C247" s="79">
        <f t="shared" si="138"/>
        <v>51.26</v>
      </c>
      <c r="D247" s="114">
        <v>35281</v>
      </c>
      <c r="E247" s="240">
        <v>21206</v>
      </c>
      <c r="F247" s="129">
        <f t="shared" si="131"/>
        <v>41588.6</v>
      </c>
      <c r="G247" s="127">
        <f t="shared" si="132"/>
        <v>4964.3</v>
      </c>
      <c r="H247" s="145">
        <f t="shared" si="133"/>
        <v>46552.9</v>
      </c>
      <c r="I247" s="146">
        <f t="shared" si="134"/>
        <v>15828</v>
      </c>
      <c r="J247" s="147">
        <f t="shared" si="135"/>
        <v>931.1</v>
      </c>
      <c r="K247" s="62">
        <v>0</v>
      </c>
      <c r="L247" s="200">
        <f t="shared" si="136"/>
        <v>139.69999999999999</v>
      </c>
      <c r="M247" s="13">
        <f t="shared" si="137"/>
        <v>63451.7</v>
      </c>
    </row>
    <row r="248" spans="1:13" x14ac:dyDescent="0.2">
      <c r="A248" s="217" t="s">
        <v>99</v>
      </c>
      <c r="B248" s="137"/>
      <c r="C248" s="80"/>
      <c r="D248" s="107"/>
      <c r="E248" s="238"/>
      <c r="F248" s="138"/>
      <c r="G248" s="171"/>
      <c r="H248" s="140"/>
      <c r="I248" s="141"/>
      <c r="J248" s="142"/>
      <c r="K248" s="61"/>
      <c r="L248" s="70"/>
      <c r="M248" s="12"/>
    </row>
    <row r="249" spans="1:13" x14ac:dyDescent="0.2">
      <c r="A249" s="16" t="s">
        <v>99</v>
      </c>
      <c r="B249" s="137"/>
      <c r="C249" s="80"/>
      <c r="D249" s="107"/>
      <c r="E249" s="238"/>
      <c r="F249" s="138"/>
      <c r="G249" s="139"/>
      <c r="H249" s="140"/>
      <c r="I249" s="141"/>
      <c r="J249" s="173"/>
      <c r="K249" s="61"/>
      <c r="L249" s="70"/>
      <c r="M249" s="12"/>
    </row>
    <row r="250" spans="1:13" x14ac:dyDescent="0.2">
      <c r="A250" s="30" t="s">
        <v>48</v>
      </c>
      <c r="B250" s="137"/>
      <c r="C250" s="80"/>
      <c r="D250" s="242"/>
      <c r="E250" s="238"/>
      <c r="F250" s="138"/>
      <c r="G250" s="139"/>
      <c r="H250" s="140"/>
      <c r="I250" s="141"/>
      <c r="J250" s="173"/>
      <c r="K250" s="208"/>
      <c r="L250" s="70"/>
      <c r="M250" s="12"/>
    </row>
    <row r="251" spans="1:13" x14ac:dyDescent="0.2">
      <c r="A251" s="211" t="s">
        <v>304</v>
      </c>
      <c r="B251" s="118">
        <v>13.02</v>
      </c>
      <c r="C251" s="79">
        <v>49.25</v>
      </c>
      <c r="D251" s="125">
        <v>38338</v>
      </c>
      <c r="E251" s="240">
        <v>21206</v>
      </c>
      <c r="F251" s="129">
        <f>ROUND(D251/B251*12,1)</f>
        <v>35334.6</v>
      </c>
      <c r="G251" s="134">
        <f>ROUND(E251/C251*12,1)</f>
        <v>5166.8999999999996</v>
      </c>
      <c r="H251" s="135">
        <f>SUM(F251:G251)</f>
        <v>40501.5</v>
      </c>
      <c r="I251" s="131">
        <f>ROUND(H251*0.34,1)</f>
        <v>13770.5</v>
      </c>
      <c r="J251" s="132">
        <f t="shared" ref="J251" si="139">ROUND(H251*0.02,1)</f>
        <v>810</v>
      </c>
      <c r="K251" s="62">
        <v>570</v>
      </c>
      <c r="L251" s="200">
        <f t="shared" ref="L251" si="140">ROUND(0.003*H251,1)</f>
        <v>121.5</v>
      </c>
      <c r="M251" s="14">
        <f>SUM(H251:L251)</f>
        <v>55773.5</v>
      </c>
    </row>
    <row r="252" spans="1:13" x14ac:dyDescent="0.2">
      <c r="A252" s="31" t="s">
        <v>99</v>
      </c>
      <c r="B252" s="137"/>
      <c r="C252" s="80"/>
      <c r="D252" s="107"/>
      <c r="E252" s="238"/>
      <c r="F252" s="138"/>
      <c r="G252" s="139"/>
      <c r="H252" s="140"/>
      <c r="I252" s="141"/>
      <c r="J252" s="173"/>
      <c r="K252" s="61"/>
      <c r="L252" s="70"/>
      <c r="M252" s="12"/>
    </row>
    <row r="253" spans="1:13" x14ac:dyDescent="0.2">
      <c r="A253" s="25" t="s">
        <v>99</v>
      </c>
      <c r="B253" s="137"/>
      <c r="C253" s="77"/>
      <c r="D253" s="107"/>
      <c r="E253" s="238"/>
      <c r="F253" s="138"/>
      <c r="G253" s="171"/>
      <c r="H253" s="140"/>
      <c r="I253" s="141"/>
      <c r="J253" s="142"/>
      <c r="K253" s="61"/>
      <c r="L253" s="70"/>
      <c r="M253" s="12"/>
    </row>
    <row r="254" spans="1:13" x14ac:dyDescent="0.2">
      <c r="A254" s="30" t="s">
        <v>47</v>
      </c>
      <c r="B254" s="137"/>
      <c r="C254" s="80"/>
      <c r="D254" s="107"/>
      <c r="E254" s="238"/>
      <c r="F254" s="138"/>
      <c r="G254" s="139"/>
      <c r="H254" s="140"/>
      <c r="I254" s="141"/>
      <c r="J254" s="142"/>
      <c r="K254" s="61"/>
      <c r="L254" s="70"/>
      <c r="M254" s="12"/>
    </row>
    <row r="255" spans="1:13" x14ac:dyDescent="0.2">
      <c r="A255" s="32" t="s">
        <v>302</v>
      </c>
      <c r="B255" s="112">
        <v>9.8000000000000007</v>
      </c>
      <c r="C255" s="78">
        <v>37.19</v>
      </c>
      <c r="D255" s="107">
        <v>38338</v>
      </c>
      <c r="E255" s="238">
        <v>21206</v>
      </c>
      <c r="F255" s="138">
        <f t="shared" ref="F255:F263" si="141">ROUND(D255/B255*12,1)</f>
        <v>46944.5</v>
      </c>
      <c r="G255" s="139">
        <f t="shared" ref="G255:G263" si="142">ROUND(E255/C255*12,1)</f>
        <v>6842.5</v>
      </c>
      <c r="H255" s="140">
        <f t="shared" ref="H255:H262" si="143">SUM(F255:G255)</f>
        <v>53787</v>
      </c>
      <c r="I255" s="141">
        <f t="shared" ref="I255:I262" si="144">ROUND(H255*0.34,1)</f>
        <v>18287.599999999999</v>
      </c>
      <c r="J255" s="142">
        <f t="shared" ref="J255:J262" si="145">ROUND(H255*0.02,1)</f>
        <v>1075.7</v>
      </c>
      <c r="K255" s="61">
        <v>530</v>
      </c>
      <c r="L255" s="70">
        <f t="shared" ref="L255:L263" si="146">ROUND(0.003*H255,1)</f>
        <v>161.4</v>
      </c>
      <c r="M255" s="12">
        <f t="shared" ref="M255:M262" si="147">SUM(H255:L255)</f>
        <v>73841.7</v>
      </c>
    </row>
    <row r="256" spans="1:13" x14ac:dyDescent="0.2">
      <c r="A256" s="9" t="s">
        <v>303</v>
      </c>
      <c r="B256" s="118">
        <v>9.8000000000000007</v>
      </c>
      <c r="C256" s="79">
        <v>37.19</v>
      </c>
      <c r="D256" s="125">
        <v>38338</v>
      </c>
      <c r="E256" s="240">
        <v>21206</v>
      </c>
      <c r="F256" s="129">
        <f t="shared" si="141"/>
        <v>46944.5</v>
      </c>
      <c r="G256" s="127">
        <f t="shared" si="142"/>
        <v>6842.5</v>
      </c>
      <c r="H256" s="130">
        <f t="shared" si="143"/>
        <v>53787</v>
      </c>
      <c r="I256" s="131">
        <f t="shared" si="144"/>
        <v>18287.599999999999</v>
      </c>
      <c r="J256" s="132">
        <f t="shared" si="145"/>
        <v>1075.7</v>
      </c>
      <c r="K256" s="199">
        <v>530</v>
      </c>
      <c r="L256" s="200">
        <f t="shared" si="146"/>
        <v>161.4</v>
      </c>
      <c r="M256" s="14">
        <f t="shared" si="147"/>
        <v>73841.7</v>
      </c>
    </row>
    <row r="257" spans="1:13" x14ac:dyDescent="0.2">
      <c r="A257" s="9" t="s">
        <v>189</v>
      </c>
      <c r="B257" s="118">
        <v>10.4</v>
      </c>
      <c r="C257" s="79">
        <v>32.159999999999997</v>
      </c>
      <c r="D257" s="125">
        <v>38338</v>
      </c>
      <c r="E257" s="240">
        <v>21206</v>
      </c>
      <c r="F257" s="129">
        <f t="shared" si="141"/>
        <v>44236.2</v>
      </c>
      <c r="G257" s="127">
        <f t="shared" si="142"/>
        <v>7912.7</v>
      </c>
      <c r="H257" s="130">
        <f t="shared" si="143"/>
        <v>52148.899999999994</v>
      </c>
      <c r="I257" s="131">
        <f t="shared" si="144"/>
        <v>17730.599999999999</v>
      </c>
      <c r="J257" s="132">
        <f t="shared" si="145"/>
        <v>1043</v>
      </c>
      <c r="K257" s="199">
        <v>530</v>
      </c>
      <c r="L257" s="200">
        <f t="shared" si="146"/>
        <v>156.4</v>
      </c>
      <c r="M257" s="14">
        <f t="shared" si="147"/>
        <v>71608.899999999994</v>
      </c>
    </row>
    <row r="258" spans="1:13" x14ac:dyDescent="0.2">
      <c r="A258" s="9" t="s">
        <v>185</v>
      </c>
      <c r="B258" s="118">
        <v>10.28</v>
      </c>
      <c r="C258" s="79">
        <v>49.25</v>
      </c>
      <c r="D258" s="125">
        <v>38338</v>
      </c>
      <c r="E258" s="240">
        <v>21206</v>
      </c>
      <c r="F258" s="129">
        <f t="shared" si="141"/>
        <v>44752.5</v>
      </c>
      <c r="G258" s="127">
        <f t="shared" si="142"/>
        <v>5166.8999999999996</v>
      </c>
      <c r="H258" s="130">
        <f t="shared" si="143"/>
        <v>49919.4</v>
      </c>
      <c r="I258" s="131">
        <f t="shared" si="144"/>
        <v>16972.599999999999</v>
      </c>
      <c r="J258" s="132">
        <f t="shared" si="145"/>
        <v>998.4</v>
      </c>
      <c r="K258" s="199">
        <v>530</v>
      </c>
      <c r="L258" s="200">
        <f t="shared" si="146"/>
        <v>149.80000000000001</v>
      </c>
      <c r="M258" s="14">
        <f t="shared" si="147"/>
        <v>68570.2</v>
      </c>
    </row>
    <row r="259" spans="1:13" x14ac:dyDescent="0.2">
      <c r="A259" s="75" t="s">
        <v>188</v>
      </c>
      <c r="B259" s="118">
        <v>10.28</v>
      </c>
      <c r="C259" s="79">
        <v>49.25</v>
      </c>
      <c r="D259" s="125">
        <v>38338</v>
      </c>
      <c r="E259" s="240">
        <v>21206</v>
      </c>
      <c r="F259" s="129">
        <f t="shared" si="141"/>
        <v>44752.5</v>
      </c>
      <c r="G259" s="127">
        <f t="shared" si="142"/>
        <v>5166.8999999999996</v>
      </c>
      <c r="H259" s="130">
        <f t="shared" si="143"/>
        <v>49919.4</v>
      </c>
      <c r="I259" s="131">
        <f t="shared" si="144"/>
        <v>16972.599999999999</v>
      </c>
      <c r="J259" s="132">
        <f t="shared" si="145"/>
        <v>998.4</v>
      </c>
      <c r="K259" s="199">
        <v>530</v>
      </c>
      <c r="L259" s="200">
        <f t="shared" si="146"/>
        <v>149.80000000000001</v>
      </c>
      <c r="M259" s="14">
        <f t="shared" si="147"/>
        <v>68570.2</v>
      </c>
    </row>
    <row r="260" spans="1:13" x14ac:dyDescent="0.2">
      <c r="A260" s="75" t="s">
        <v>186</v>
      </c>
      <c r="B260" s="118">
        <v>10.28</v>
      </c>
      <c r="C260" s="79">
        <v>49.25</v>
      </c>
      <c r="D260" s="125">
        <v>38338</v>
      </c>
      <c r="E260" s="240">
        <v>21206</v>
      </c>
      <c r="F260" s="129">
        <f t="shared" si="141"/>
        <v>44752.5</v>
      </c>
      <c r="G260" s="127">
        <f t="shared" si="142"/>
        <v>5166.8999999999996</v>
      </c>
      <c r="H260" s="130">
        <f t="shared" si="143"/>
        <v>49919.4</v>
      </c>
      <c r="I260" s="131">
        <f t="shared" si="144"/>
        <v>16972.599999999999</v>
      </c>
      <c r="J260" s="132">
        <f t="shared" si="145"/>
        <v>998.4</v>
      </c>
      <c r="K260" s="199">
        <v>530</v>
      </c>
      <c r="L260" s="200">
        <f t="shared" si="146"/>
        <v>149.80000000000001</v>
      </c>
      <c r="M260" s="14">
        <f t="shared" si="147"/>
        <v>68570.2</v>
      </c>
    </row>
    <row r="261" spans="1:13" x14ac:dyDescent="0.2">
      <c r="A261" s="75" t="s">
        <v>187</v>
      </c>
      <c r="B261" s="118">
        <v>10.28</v>
      </c>
      <c r="C261" s="79">
        <v>49.25</v>
      </c>
      <c r="D261" s="125">
        <v>38338</v>
      </c>
      <c r="E261" s="240">
        <v>21206</v>
      </c>
      <c r="F261" s="129">
        <f t="shared" si="141"/>
        <v>44752.5</v>
      </c>
      <c r="G261" s="127">
        <f t="shared" si="142"/>
        <v>5166.8999999999996</v>
      </c>
      <c r="H261" s="130">
        <f t="shared" si="143"/>
        <v>49919.4</v>
      </c>
      <c r="I261" s="131">
        <f t="shared" si="144"/>
        <v>16972.599999999999</v>
      </c>
      <c r="J261" s="132">
        <f t="shared" si="145"/>
        <v>998.4</v>
      </c>
      <c r="K261" s="199">
        <v>530</v>
      </c>
      <c r="L261" s="200">
        <f t="shared" si="146"/>
        <v>149.80000000000001</v>
      </c>
      <c r="M261" s="14">
        <f t="shared" si="147"/>
        <v>68570.2</v>
      </c>
    </row>
    <row r="262" spans="1:13" x14ac:dyDescent="0.2">
      <c r="A262" s="9" t="s">
        <v>300</v>
      </c>
      <c r="B262" s="118">
        <v>10.4</v>
      </c>
      <c r="C262" s="79">
        <v>49.25</v>
      </c>
      <c r="D262" s="125">
        <v>38338</v>
      </c>
      <c r="E262" s="240">
        <v>21206</v>
      </c>
      <c r="F262" s="129">
        <f t="shared" si="141"/>
        <v>44236.2</v>
      </c>
      <c r="G262" s="127">
        <f t="shared" si="142"/>
        <v>5166.8999999999996</v>
      </c>
      <c r="H262" s="130">
        <f t="shared" si="143"/>
        <v>49403.1</v>
      </c>
      <c r="I262" s="131">
        <f t="shared" si="144"/>
        <v>16797.099999999999</v>
      </c>
      <c r="J262" s="132">
        <f t="shared" si="145"/>
        <v>988.1</v>
      </c>
      <c r="K262" s="199">
        <v>530</v>
      </c>
      <c r="L262" s="200">
        <f t="shared" si="146"/>
        <v>148.19999999999999</v>
      </c>
      <c r="M262" s="14">
        <f t="shared" si="147"/>
        <v>67866.5</v>
      </c>
    </row>
    <row r="263" spans="1:13" x14ac:dyDescent="0.2">
      <c r="A263" s="9" t="s">
        <v>301</v>
      </c>
      <c r="B263" s="118">
        <v>8.9700000000000006</v>
      </c>
      <c r="C263" s="79">
        <v>49.25</v>
      </c>
      <c r="D263" s="125">
        <v>36922</v>
      </c>
      <c r="E263" s="240">
        <v>21206</v>
      </c>
      <c r="F263" s="129">
        <f t="shared" si="141"/>
        <v>49394</v>
      </c>
      <c r="G263" s="127">
        <f t="shared" si="142"/>
        <v>5166.8999999999996</v>
      </c>
      <c r="H263" s="130">
        <f t="shared" ref="H263" si="148">SUM(F263:G263)</f>
        <v>54560.9</v>
      </c>
      <c r="I263" s="131">
        <f t="shared" ref="I263" si="149">ROUND(H263*0.34,1)</f>
        <v>18550.7</v>
      </c>
      <c r="J263" s="132">
        <f t="shared" ref="J263" si="150">ROUND(H263*0.02,1)</f>
        <v>1091.2</v>
      </c>
      <c r="K263" s="199">
        <v>530</v>
      </c>
      <c r="L263" s="200">
        <f t="shared" si="146"/>
        <v>163.69999999999999</v>
      </c>
      <c r="M263" s="14">
        <f t="shared" ref="M263" si="151">SUM(H263:L263)</f>
        <v>74896.5</v>
      </c>
    </row>
    <row r="264" spans="1:13" x14ac:dyDescent="0.2">
      <c r="A264" s="33" t="s">
        <v>1</v>
      </c>
      <c r="B264" s="148"/>
      <c r="C264" s="149"/>
      <c r="D264" s="107"/>
      <c r="E264" s="238"/>
      <c r="F264" s="138"/>
      <c r="G264" s="139"/>
      <c r="H264" s="140"/>
      <c r="I264" s="141"/>
      <c r="J264" s="173"/>
      <c r="K264" s="61"/>
      <c r="L264" s="70"/>
      <c r="M264" s="12"/>
    </row>
    <row r="265" spans="1:13" x14ac:dyDescent="0.2">
      <c r="A265" s="20" t="s">
        <v>3</v>
      </c>
      <c r="B265" s="112">
        <v>2413</v>
      </c>
      <c r="C265" s="116">
        <v>6900</v>
      </c>
      <c r="D265" s="107">
        <v>38669</v>
      </c>
      <c r="E265" s="239">
        <v>26189</v>
      </c>
      <c r="F265" s="143">
        <f t="shared" ref="F265:G267" si="152">ROUND(D265/B265*12,1)</f>
        <v>192.3</v>
      </c>
      <c r="G265" s="144">
        <f t="shared" si="152"/>
        <v>45.5</v>
      </c>
      <c r="H265" s="174">
        <f>SUM(F265:G265)</f>
        <v>237.8</v>
      </c>
      <c r="I265" s="146">
        <f>ROUND(H265*0.34,1)</f>
        <v>80.900000000000006</v>
      </c>
      <c r="J265" s="147">
        <f t="shared" ref="J265:J267" si="153">ROUND(H265*0.02,1)</f>
        <v>4.8</v>
      </c>
      <c r="K265" s="62">
        <v>7</v>
      </c>
      <c r="L265" s="3">
        <f t="shared" ref="L265:L267" si="154">ROUND(0.003*H265,1)</f>
        <v>0.7</v>
      </c>
      <c r="M265" s="13">
        <f>SUM(H265:L265)</f>
        <v>331.20000000000005</v>
      </c>
    </row>
    <row r="266" spans="1:13" x14ac:dyDescent="0.2">
      <c r="A266" s="20" t="s">
        <v>4</v>
      </c>
      <c r="B266" s="118">
        <v>180</v>
      </c>
      <c r="C266" s="120">
        <v>1000</v>
      </c>
      <c r="D266" s="125">
        <v>38403</v>
      </c>
      <c r="E266" s="239">
        <v>26189</v>
      </c>
      <c r="F266" s="143">
        <f t="shared" si="152"/>
        <v>2560.1999999999998</v>
      </c>
      <c r="G266" s="144">
        <f t="shared" si="152"/>
        <v>314.3</v>
      </c>
      <c r="H266" s="145">
        <f>SUM(F266:G266)</f>
        <v>2874.5</v>
      </c>
      <c r="I266" s="141">
        <f>ROUND(H266*0.34,1)</f>
        <v>977.3</v>
      </c>
      <c r="J266" s="147">
        <f t="shared" si="153"/>
        <v>57.5</v>
      </c>
      <c r="K266" s="61">
        <v>40</v>
      </c>
      <c r="L266" s="70">
        <f t="shared" si="154"/>
        <v>8.6</v>
      </c>
      <c r="M266" s="13">
        <f>SUM(H266:L266)</f>
        <v>3957.9</v>
      </c>
    </row>
    <row r="267" spans="1:13" x14ac:dyDescent="0.2">
      <c r="A267" s="20" t="s">
        <v>265</v>
      </c>
      <c r="B267" s="118">
        <v>700</v>
      </c>
      <c r="C267" s="79">
        <v>1548</v>
      </c>
      <c r="D267" s="125">
        <v>33856</v>
      </c>
      <c r="E267" s="240">
        <v>20310</v>
      </c>
      <c r="F267" s="129">
        <f t="shared" si="152"/>
        <v>580.4</v>
      </c>
      <c r="G267" s="127">
        <f t="shared" si="152"/>
        <v>157.4</v>
      </c>
      <c r="H267" s="130">
        <f>SUM(F267:G267)</f>
        <v>737.8</v>
      </c>
      <c r="I267" s="131">
        <f>ROUND(H267*0.34,1)</f>
        <v>250.9</v>
      </c>
      <c r="J267" s="132">
        <f t="shared" si="153"/>
        <v>14.8</v>
      </c>
      <c r="K267" s="199">
        <v>6</v>
      </c>
      <c r="L267" s="200">
        <f t="shared" si="154"/>
        <v>2.2000000000000002</v>
      </c>
      <c r="M267" s="14">
        <f>SUM(H267:L267)</f>
        <v>1011.6999999999999</v>
      </c>
    </row>
    <row r="268" spans="1:13" x14ac:dyDescent="0.2">
      <c r="A268" s="25" t="s">
        <v>99</v>
      </c>
      <c r="B268" s="137"/>
      <c r="C268" s="80"/>
      <c r="D268" s="107"/>
      <c r="E268" s="238"/>
      <c r="F268" s="138"/>
      <c r="G268" s="139"/>
      <c r="H268" s="140"/>
      <c r="I268" s="141"/>
      <c r="J268" s="173"/>
      <c r="K268" s="61"/>
      <c r="L268" s="70"/>
      <c r="M268" s="12"/>
    </row>
    <row r="269" spans="1:13" ht="13.5" thickBot="1" x14ac:dyDescent="0.25">
      <c r="A269" s="34" t="s">
        <v>99</v>
      </c>
      <c r="B269" s="137"/>
      <c r="C269" s="80"/>
      <c r="D269" s="107"/>
      <c r="E269" s="247"/>
      <c r="F269" s="138"/>
      <c r="G269" s="139"/>
      <c r="H269" s="140"/>
      <c r="I269" s="141"/>
      <c r="J269" s="173"/>
      <c r="K269" s="61"/>
      <c r="L269" s="70"/>
      <c r="M269" s="12"/>
    </row>
    <row r="270" spans="1:13" x14ac:dyDescent="0.2">
      <c r="A270" s="25" t="s">
        <v>99</v>
      </c>
      <c r="B270" s="176"/>
      <c r="C270" s="177"/>
      <c r="D270" s="100"/>
      <c r="E270" s="100"/>
      <c r="F270" s="178"/>
      <c r="G270" s="167"/>
      <c r="H270" s="179"/>
      <c r="I270" s="178"/>
      <c r="J270" s="179"/>
      <c r="K270" s="60"/>
      <c r="L270" s="69"/>
      <c r="M270" s="11"/>
    </row>
    <row r="271" spans="1:13" x14ac:dyDescent="0.2">
      <c r="A271" s="30" t="s">
        <v>75</v>
      </c>
      <c r="B271" s="180"/>
      <c r="C271" s="181" t="s">
        <v>91</v>
      </c>
      <c r="D271" s="107"/>
      <c r="E271" s="107"/>
      <c r="F271" s="171"/>
      <c r="G271" s="139"/>
      <c r="H271" s="182"/>
      <c r="I271" s="171"/>
      <c r="J271" s="182"/>
      <c r="K271" s="56"/>
      <c r="L271" s="65"/>
      <c r="M271" s="12"/>
    </row>
    <row r="272" spans="1:13" x14ac:dyDescent="0.2">
      <c r="A272" s="30" t="s">
        <v>76</v>
      </c>
      <c r="B272" s="180"/>
      <c r="C272" s="181" t="s">
        <v>90</v>
      </c>
      <c r="D272" s="107"/>
      <c r="E272" s="107"/>
      <c r="F272" s="171"/>
      <c r="G272" s="139"/>
      <c r="H272" s="182"/>
      <c r="I272" s="171"/>
      <c r="J272" s="182"/>
      <c r="K272" s="56"/>
      <c r="L272" s="65"/>
      <c r="M272" s="12"/>
    </row>
    <row r="273" spans="1:13" x14ac:dyDescent="0.2">
      <c r="A273" s="20" t="s">
        <v>77</v>
      </c>
      <c r="B273" s="183"/>
      <c r="C273" s="184" t="s">
        <v>70</v>
      </c>
      <c r="D273" s="114"/>
      <c r="E273" s="114"/>
      <c r="F273" s="172"/>
      <c r="G273" s="144"/>
      <c r="H273" s="185"/>
      <c r="I273" s="172"/>
      <c r="J273" s="185"/>
      <c r="K273" s="57"/>
      <c r="L273" s="66"/>
      <c r="M273" s="13"/>
    </row>
    <row r="274" spans="1:13" x14ac:dyDescent="0.2">
      <c r="A274" s="20" t="s">
        <v>78</v>
      </c>
      <c r="B274" s="175"/>
      <c r="C274" s="124" t="s">
        <v>249</v>
      </c>
      <c r="D274" s="125"/>
      <c r="E274" s="125"/>
      <c r="F274" s="126"/>
      <c r="G274" s="127"/>
      <c r="H274" s="128"/>
      <c r="I274" s="126"/>
      <c r="J274" s="126"/>
      <c r="K274" s="55"/>
      <c r="L274" s="64"/>
      <c r="M274" s="14"/>
    </row>
    <row r="275" spans="1:13" x14ac:dyDescent="0.2">
      <c r="A275" s="20" t="s">
        <v>99</v>
      </c>
      <c r="B275" s="180"/>
      <c r="C275" s="186"/>
      <c r="D275" s="107"/>
      <c r="E275" s="107"/>
      <c r="F275" s="171"/>
      <c r="G275" s="139"/>
      <c r="H275" s="182"/>
      <c r="I275" s="171"/>
      <c r="J275" s="182"/>
      <c r="K275" s="56"/>
      <c r="L275" s="65"/>
      <c r="M275" s="12"/>
    </row>
    <row r="276" spans="1:13" x14ac:dyDescent="0.2">
      <c r="A276" s="30" t="s">
        <v>64</v>
      </c>
      <c r="B276" s="180"/>
      <c r="C276" s="186"/>
      <c r="D276" s="107"/>
      <c r="E276" s="107"/>
      <c r="F276" s="171"/>
      <c r="G276" s="139"/>
      <c r="H276" s="182"/>
      <c r="I276" s="171"/>
      <c r="J276" s="182"/>
      <c r="K276" s="56"/>
      <c r="L276" s="65"/>
      <c r="M276" s="12"/>
    </row>
    <row r="277" spans="1:13" x14ac:dyDescent="0.2">
      <c r="A277" s="30" t="s">
        <v>65</v>
      </c>
      <c r="B277" s="180"/>
      <c r="C277" s="181" t="s">
        <v>92</v>
      </c>
      <c r="D277" s="107"/>
      <c r="E277" s="107"/>
      <c r="F277" s="171"/>
      <c r="G277" s="139"/>
      <c r="H277" s="182"/>
      <c r="I277" s="171"/>
      <c r="J277" s="171"/>
      <c r="K277" s="56"/>
      <c r="L277" s="65"/>
      <c r="M277" s="12"/>
    </row>
    <row r="278" spans="1:13" x14ac:dyDescent="0.2">
      <c r="A278" s="30" t="s">
        <v>81</v>
      </c>
      <c r="B278" s="180"/>
      <c r="C278" s="181" t="s">
        <v>104</v>
      </c>
      <c r="D278" s="107"/>
      <c r="E278" s="107"/>
      <c r="F278" s="171"/>
      <c r="G278" s="139"/>
      <c r="H278" s="182"/>
      <c r="I278" s="171"/>
      <c r="J278" s="171"/>
      <c r="K278" s="56"/>
      <c r="L278" s="65"/>
      <c r="M278" s="12"/>
    </row>
    <row r="279" spans="1:13" x14ac:dyDescent="0.2">
      <c r="A279" s="20" t="s">
        <v>123</v>
      </c>
      <c r="B279" s="183"/>
      <c r="C279" s="184" t="s">
        <v>67</v>
      </c>
      <c r="D279" s="114"/>
      <c r="E279" s="114"/>
      <c r="F279" s="172"/>
      <c r="G279" s="144"/>
      <c r="H279" s="185"/>
      <c r="I279" s="172"/>
      <c r="J279" s="172"/>
      <c r="K279" s="57"/>
      <c r="L279" s="66"/>
      <c r="M279" s="13"/>
    </row>
    <row r="280" spans="1:13" x14ac:dyDescent="0.2">
      <c r="A280" s="20" t="s">
        <v>60</v>
      </c>
      <c r="B280" s="175"/>
      <c r="C280" s="124" t="s">
        <v>68</v>
      </c>
      <c r="D280" s="125"/>
      <c r="E280" s="125"/>
      <c r="F280" s="126"/>
      <c r="G280" s="127"/>
      <c r="H280" s="128"/>
      <c r="I280" s="126"/>
      <c r="J280" s="126"/>
      <c r="K280" s="55"/>
      <c r="L280" s="64"/>
      <c r="M280" s="14"/>
    </row>
    <row r="281" spans="1:13" x14ac:dyDescent="0.2">
      <c r="A281" s="20" t="s">
        <v>262</v>
      </c>
      <c r="B281" s="175"/>
      <c r="C281" s="124" t="s">
        <v>100</v>
      </c>
      <c r="D281" s="125"/>
      <c r="E281" s="125"/>
      <c r="F281" s="126"/>
      <c r="G281" s="127"/>
      <c r="H281" s="128"/>
      <c r="I281" s="126"/>
      <c r="J281" s="126"/>
      <c r="K281" s="55"/>
      <c r="L281" s="64"/>
      <c r="M281" s="14"/>
    </row>
    <row r="282" spans="1:13" x14ac:dyDescent="0.2">
      <c r="A282" s="20" t="s">
        <v>263</v>
      </c>
      <c r="B282" s="175"/>
      <c r="C282" s="124" t="s">
        <v>281</v>
      </c>
      <c r="D282" s="125"/>
      <c r="E282" s="125"/>
      <c r="F282" s="126"/>
      <c r="G282" s="127"/>
      <c r="H282" s="128"/>
      <c r="I282" s="126"/>
      <c r="J282" s="126"/>
      <c r="K282" s="55"/>
      <c r="L282" s="64"/>
      <c r="M282" s="14"/>
    </row>
    <row r="283" spans="1:13" x14ac:dyDescent="0.2">
      <c r="A283" s="20" t="s">
        <v>266</v>
      </c>
      <c r="B283" s="175"/>
      <c r="C283" s="124" t="s">
        <v>68</v>
      </c>
      <c r="D283" s="125"/>
      <c r="E283" s="125"/>
      <c r="F283" s="126"/>
      <c r="G283" s="127"/>
      <c r="H283" s="128"/>
      <c r="I283" s="126"/>
      <c r="J283" s="126"/>
      <c r="K283" s="55"/>
      <c r="L283" s="64"/>
      <c r="M283" s="14"/>
    </row>
    <row r="284" spans="1:13" x14ac:dyDescent="0.2">
      <c r="A284" s="20" t="s">
        <v>184</v>
      </c>
      <c r="B284" s="175"/>
      <c r="C284" s="124" t="s">
        <v>67</v>
      </c>
      <c r="D284" s="125"/>
      <c r="E284" s="125"/>
      <c r="F284" s="126"/>
      <c r="G284" s="127"/>
      <c r="H284" s="128"/>
      <c r="I284" s="126"/>
      <c r="J284" s="126"/>
      <c r="K284" s="55"/>
      <c r="L284" s="64"/>
      <c r="M284" s="14"/>
    </row>
    <row r="285" spans="1:13" x14ac:dyDescent="0.2">
      <c r="A285" s="20" t="s">
        <v>51</v>
      </c>
      <c r="B285" s="175"/>
      <c r="C285" s="124" t="s">
        <v>69</v>
      </c>
      <c r="D285" s="125"/>
      <c r="E285" s="125"/>
      <c r="F285" s="126"/>
      <c r="G285" s="127"/>
      <c r="H285" s="128"/>
      <c r="I285" s="126"/>
      <c r="J285" s="126"/>
      <c r="K285" s="55"/>
      <c r="L285" s="64"/>
      <c r="M285" s="14"/>
    </row>
    <row r="286" spans="1:13" x14ac:dyDescent="0.2">
      <c r="A286" s="20" t="s">
        <v>126</v>
      </c>
      <c r="B286" s="175"/>
      <c r="C286" s="124" t="s">
        <v>68</v>
      </c>
      <c r="D286" s="125"/>
      <c r="E286" s="125"/>
      <c r="F286" s="126"/>
      <c r="G286" s="127"/>
      <c r="H286" s="128"/>
      <c r="I286" s="126"/>
      <c r="J286" s="126"/>
      <c r="K286" s="55"/>
      <c r="L286" s="64"/>
      <c r="M286" s="14"/>
    </row>
    <row r="287" spans="1:13" x14ac:dyDescent="0.2">
      <c r="A287" s="20" t="s">
        <v>52</v>
      </c>
      <c r="B287" s="175"/>
      <c r="C287" s="124" t="s">
        <v>282</v>
      </c>
      <c r="D287" s="125"/>
      <c r="E287" s="125"/>
      <c r="F287" s="126"/>
      <c r="G287" s="127"/>
      <c r="H287" s="128"/>
      <c r="I287" s="126"/>
      <c r="J287" s="126"/>
      <c r="K287" s="55"/>
      <c r="L287" s="64"/>
      <c r="M287" s="14"/>
    </row>
    <row r="288" spans="1:13" x14ac:dyDescent="0.2">
      <c r="A288" s="20" t="s">
        <v>125</v>
      </c>
      <c r="B288" s="175"/>
      <c r="C288" s="124" t="s">
        <v>283</v>
      </c>
      <c r="D288" s="125"/>
      <c r="E288" s="125"/>
      <c r="F288" s="126"/>
      <c r="G288" s="127"/>
      <c r="H288" s="128"/>
      <c r="I288" s="126"/>
      <c r="J288" s="126"/>
      <c r="K288" s="55"/>
      <c r="L288" s="64"/>
      <c r="M288" s="14"/>
    </row>
    <row r="289" spans="1:13" x14ac:dyDescent="0.2">
      <c r="A289" s="20" t="s">
        <v>53</v>
      </c>
      <c r="B289" s="175"/>
      <c r="C289" s="124" t="s">
        <v>282</v>
      </c>
      <c r="D289" s="125"/>
      <c r="E289" s="125"/>
      <c r="F289" s="126"/>
      <c r="G289" s="127"/>
      <c r="H289" s="128"/>
      <c r="I289" s="126"/>
      <c r="J289" s="126"/>
      <c r="K289" s="55"/>
      <c r="L289" s="64"/>
      <c r="M289" s="14"/>
    </row>
    <row r="290" spans="1:13" x14ac:dyDescent="0.2">
      <c r="A290" s="20" t="s">
        <v>54</v>
      </c>
      <c r="B290" s="175"/>
      <c r="C290" s="124" t="s">
        <v>69</v>
      </c>
      <c r="D290" s="125"/>
      <c r="E290" s="125"/>
      <c r="F290" s="126"/>
      <c r="G290" s="127"/>
      <c r="H290" s="128"/>
      <c r="I290" s="126"/>
      <c r="J290" s="126"/>
      <c r="K290" s="55"/>
      <c r="L290" s="64"/>
      <c r="M290" s="14"/>
    </row>
    <row r="291" spans="1:13" x14ac:dyDescent="0.2">
      <c r="A291" s="20" t="s">
        <v>124</v>
      </c>
      <c r="B291" s="175"/>
      <c r="C291" s="124" t="s">
        <v>68</v>
      </c>
      <c r="D291" s="125"/>
      <c r="E291" s="125"/>
      <c r="F291" s="126"/>
      <c r="G291" s="127"/>
      <c r="H291" s="128"/>
      <c r="I291" s="126"/>
      <c r="J291" s="126"/>
      <c r="K291" s="55"/>
      <c r="L291" s="64"/>
      <c r="M291" s="14"/>
    </row>
    <row r="292" spans="1:13" x14ac:dyDescent="0.2">
      <c r="A292" s="20" t="s">
        <v>55</v>
      </c>
      <c r="B292" s="175"/>
      <c r="C292" s="124" t="s">
        <v>282</v>
      </c>
      <c r="D292" s="125"/>
      <c r="E292" s="125"/>
      <c r="F292" s="126"/>
      <c r="G292" s="127"/>
      <c r="H292" s="128"/>
      <c r="I292" s="126"/>
      <c r="J292" s="126"/>
      <c r="K292" s="55"/>
      <c r="L292" s="64"/>
      <c r="M292" s="14"/>
    </row>
    <row r="293" spans="1:13" x14ac:dyDescent="0.2">
      <c r="A293" s="20" t="s">
        <v>127</v>
      </c>
      <c r="B293" s="175"/>
      <c r="C293" s="124" t="s">
        <v>283</v>
      </c>
      <c r="D293" s="125"/>
      <c r="E293" s="125"/>
      <c r="F293" s="126"/>
      <c r="G293" s="127"/>
      <c r="H293" s="128"/>
      <c r="I293" s="126"/>
      <c r="J293" s="126"/>
      <c r="K293" s="55"/>
      <c r="L293" s="64"/>
      <c r="M293" s="14"/>
    </row>
    <row r="294" spans="1:13" x14ac:dyDescent="0.2">
      <c r="A294" s="20" t="s">
        <v>56</v>
      </c>
      <c r="B294" s="175"/>
      <c r="C294" s="124" t="s">
        <v>282</v>
      </c>
      <c r="D294" s="125"/>
      <c r="E294" s="125"/>
      <c r="F294" s="126"/>
      <c r="G294" s="127"/>
      <c r="H294" s="128"/>
      <c r="I294" s="126"/>
      <c r="J294" s="126"/>
      <c r="K294" s="55"/>
      <c r="L294" s="64"/>
      <c r="M294" s="14"/>
    </row>
    <row r="295" spans="1:13" x14ac:dyDescent="0.2">
      <c r="A295" s="20" t="s">
        <v>267</v>
      </c>
      <c r="B295" s="175"/>
      <c r="C295" s="124" t="s">
        <v>284</v>
      </c>
      <c r="D295" s="125"/>
      <c r="E295" s="125"/>
      <c r="F295" s="126"/>
      <c r="G295" s="127"/>
      <c r="H295" s="128"/>
      <c r="I295" s="126"/>
      <c r="J295" s="126"/>
      <c r="K295" s="55"/>
      <c r="L295" s="64"/>
      <c r="M295" s="14"/>
    </row>
    <row r="296" spans="1:13" x14ac:dyDescent="0.2">
      <c r="A296" s="20" t="s">
        <v>280</v>
      </c>
      <c r="B296" s="175"/>
      <c r="C296" s="124" t="s">
        <v>112</v>
      </c>
      <c r="D296" s="125"/>
      <c r="E296" s="125"/>
      <c r="F296" s="126"/>
      <c r="G296" s="127"/>
      <c r="H296" s="128"/>
      <c r="I296" s="126"/>
      <c r="J296" s="126"/>
      <c r="K296" s="55"/>
      <c r="L296" s="64"/>
      <c r="M296" s="14"/>
    </row>
    <row r="297" spans="1:13" x14ac:dyDescent="0.2">
      <c r="A297" s="20" t="s">
        <v>270</v>
      </c>
      <c r="B297" s="175"/>
      <c r="C297" s="124" t="s">
        <v>284</v>
      </c>
      <c r="D297" s="125"/>
      <c r="E297" s="125"/>
      <c r="F297" s="126"/>
      <c r="G297" s="127"/>
      <c r="H297" s="128"/>
      <c r="I297" s="126"/>
      <c r="J297" s="126"/>
      <c r="K297" s="55"/>
      <c r="L297" s="64"/>
      <c r="M297" s="14"/>
    </row>
    <row r="298" spans="1:13" x14ac:dyDescent="0.2">
      <c r="A298" s="20" t="s">
        <v>279</v>
      </c>
      <c r="B298" s="175"/>
      <c r="C298" s="124" t="s">
        <v>112</v>
      </c>
      <c r="D298" s="125"/>
      <c r="E298" s="125"/>
      <c r="F298" s="126"/>
      <c r="G298" s="127"/>
      <c r="H298" s="128"/>
      <c r="I298" s="126"/>
      <c r="J298" s="126"/>
      <c r="K298" s="55"/>
      <c r="L298" s="64"/>
      <c r="M298" s="14"/>
    </row>
    <row r="299" spans="1:13" x14ac:dyDescent="0.2">
      <c r="A299" s="20" t="s">
        <v>66</v>
      </c>
      <c r="B299" s="175"/>
      <c r="C299" s="124" t="s">
        <v>264</v>
      </c>
      <c r="D299" s="125"/>
      <c r="E299" s="125"/>
      <c r="F299" s="126"/>
      <c r="G299" s="127"/>
      <c r="H299" s="128"/>
      <c r="I299" s="126"/>
      <c r="J299" s="126"/>
      <c r="K299" s="55"/>
      <c r="L299" s="64"/>
      <c r="M299" s="14"/>
    </row>
    <row r="300" spans="1:13" x14ac:dyDescent="0.2">
      <c r="A300" s="20" t="s">
        <v>57</v>
      </c>
      <c r="B300" s="175"/>
      <c r="C300" s="124" t="s">
        <v>72</v>
      </c>
      <c r="D300" s="125"/>
      <c r="E300" s="125"/>
      <c r="F300" s="126"/>
      <c r="G300" s="127"/>
      <c r="H300" s="128"/>
      <c r="I300" s="126"/>
      <c r="J300" s="126"/>
      <c r="K300" s="55"/>
      <c r="L300" s="64"/>
      <c r="M300" s="14"/>
    </row>
    <row r="301" spans="1:13" x14ac:dyDescent="0.2">
      <c r="A301" s="20" t="s">
        <v>110</v>
      </c>
      <c r="B301" s="175"/>
      <c r="C301" s="124" t="s">
        <v>69</v>
      </c>
      <c r="D301" s="125"/>
      <c r="E301" s="125"/>
      <c r="F301" s="126"/>
      <c r="G301" s="127"/>
      <c r="H301" s="128"/>
      <c r="I301" s="126"/>
      <c r="J301" s="126"/>
      <c r="K301" s="55"/>
      <c r="L301" s="64"/>
      <c r="M301" s="14"/>
    </row>
    <row r="302" spans="1:13" x14ac:dyDescent="0.2">
      <c r="A302" s="20" t="s">
        <v>58</v>
      </c>
      <c r="B302" s="175"/>
      <c r="C302" s="124" t="s">
        <v>285</v>
      </c>
      <c r="D302" s="125"/>
      <c r="E302" s="125"/>
      <c r="F302" s="126"/>
      <c r="G302" s="127"/>
      <c r="H302" s="128"/>
      <c r="I302" s="126"/>
      <c r="J302" s="126"/>
      <c r="K302" s="55"/>
      <c r="L302" s="64"/>
      <c r="M302" s="14"/>
    </row>
    <row r="303" spans="1:13" x14ac:dyDescent="0.2">
      <c r="A303" s="20" t="s">
        <v>111</v>
      </c>
      <c r="B303" s="175"/>
      <c r="C303" s="124" t="s">
        <v>282</v>
      </c>
      <c r="D303" s="125"/>
      <c r="E303" s="125"/>
      <c r="F303" s="126"/>
      <c r="G303" s="127"/>
      <c r="H303" s="128"/>
      <c r="I303" s="126"/>
      <c r="J303" s="126"/>
      <c r="K303" s="55"/>
      <c r="L303" s="64"/>
      <c r="M303" s="14"/>
    </row>
    <row r="304" spans="1:13" x14ac:dyDescent="0.2">
      <c r="A304" s="20" t="s">
        <v>59</v>
      </c>
      <c r="B304" s="175"/>
      <c r="C304" s="124" t="s">
        <v>285</v>
      </c>
      <c r="D304" s="125"/>
      <c r="E304" s="125"/>
      <c r="F304" s="126"/>
      <c r="G304" s="127"/>
      <c r="H304" s="128"/>
      <c r="I304" s="126"/>
      <c r="J304" s="126"/>
      <c r="K304" s="55"/>
      <c r="L304" s="64"/>
      <c r="M304" s="14"/>
    </row>
    <row r="305" spans="1:13" x14ac:dyDescent="0.2">
      <c r="A305" s="20" t="s">
        <v>268</v>
      </c>
      <c r="B305" s="175"/>
      <c r="C305" s="124" t="s">
        <v>128</v>
      </c>
      <c r="D305" s="125"/>
      <c r="E305" s="125"/>
      <c r="F305" s="126"/>
      <c r="G305" s="127"/>
      <c r="H305" s="128"/>
      <c r="I305" s="126"/>
      <c r="J305" s="126"/>
      <c r="K305" s="55"/>
      <c r="L305" s="64"/>
      <c r="M305" s="14"/>
    </row>
    <row r="306" spans="1:13" x14ac:dyDescent="0.2">
      <c r="A306" s="20" t="s">
        <v>269</v>
      </c>
      <c r="B306" s="175"/>
      <c r="C306" s="124" t="s">
        <v>286</v>
      </c>
      <c r="D306" s="125"/>
      <c r="E306" s="125"/>
      <c r="F306" s="126"/>
      <c r="G306" s="127"/>
      <c r="H306" s="128"/>
      <c r="I306" s="126"/>
      <c r="J306" s="126"/>
      <c r="K306" s="55"/>
      <c r="L306" s="64"/>
      <c r="M306" s="14"/>
    </row>
    <row r="307" spans="1:13" x14ac:dyDescent="0.2">
      <c r="A307" s="20" t="s">
        <v>271</v>
      </c>
      <c r="B307" s="175"/>
      <c r="C307" s="124" t="s">
        <v>281</v>
      </c>
      <c r="D307" s="125"/>
      <c r="E307" s="125"/>
      <c r="F307" s="126"/>
      <c r="G307" s="127"/>
      <c r="H307" s="128"/>
      <c r="I307" s="126"/>
      <c r="J307" s="126"/>
      <c r="K307" s="55"/>
      <c r="L307" s="64"/>
      <c r="M307" s="14"/>
    </row>
    <row r="308" spans="1:13" x14ac:dyDescent="0.2">
      <c r="A308" s="81" t="s">
        <v>272</v>
      </c>
      <c r="B308" s="175"/>
      <c r="C308" s="124" t="s">
        <v>100</v>
      </c>
      <c r="D308" s="125"/>
      <c r="E308" s="125"/>
      <c r="F308" s="126"/>
      <c r="G308" s="127"/>
      <c r="H308" s="128"/>
      <c r="I308" s="126"/>
      <c r="J308" s="126"/>
      <c r="K308" s="55"/>
      <c r="L308" s="64"/>
      <c r="M308" s="14"/>
    </row>
    <row r="309" spans="1:13" x14ac:dyDescent="0.2">
      <c r="A309" s="20" t="s">
        <v>182</v>
      </c>
      <c r="B309" s="175"/>
      <c r="C309" s="124" t="s">
        <v>128</v>
      </c>
      <c r="D309" s="125"/>
      <c r="E309" s="125"/>
      <c r="F309" s="126"/>
      <c r="G309" s="127"/>
      <c r="H309" s="128"/>
      <c r="I309" s="126"/>
      <c r="J309" s="126"/>
      <c r="K309" s="55"/>
      <c r="L309" s="64"/>
      <c r="M309" s="14"/>
    </row>
    <row r="310" spans="1:13" x14ac:dyDescent="0.2">
      <c r="A310" s="20" t="s">
        <v>61</v>
      </c>
      <c r="B310" s="175"/>
      <c r="C310" s="124" t="s">
        <v>68</v>
      </c>
      <c r="D310" s="125"/>
      <c r="E310" s="125"/>
      <c r="F310" s="126"/>
      <c r="G310" s="127"/>
      <c r="H310" s="128"/>
      <c r="I310" s="126"/>
      <c r="J310" s="126"/>
      <c r="K310" s="55"/>
      <c r="L310" s="64"/>
      <c r="M310" s="14"/>
    </row>
    <row r="311" spans="1:13" x14ac:dyDescent="0.2">
      <c r="A311" s="20" t="s">
        <v>62</v>
      </c>
      <c r="B311" s="175"/>
      <c r="C311" s="124" t="s">
        <v>68</v>
      </c>
      <c r="D311" s="125"/>
      <c r="E311" s="125"/>
      <c r="F311" s="126"/>
      <c r="G311" s="127"/>
      <c r="H311" s="128"/>
      <c r="I311" s="126"/>
      <c r="J311" s="126"/>
      <c r="K311" s="55"/>
      <c r="L311" s="64"/>
      <c r="M311" s="14"/>
    </row>
    <row r="312" spans="1:13" x14ac:dyDescent="0.2">
      <c r="A312" s="20" t="s">
        <v>63</v>
      </c>
      <c r="B312" s="175"/>
      <c r="C312" s="124" t="s">
        <v>68</v>
      </c>
      <c r="D312" s="125"/>
      <c r="E312" s="125"/>
      <c r="F312" s="126"/>
      <c r="G312" s="127"/>
      <c r="H312" s="128"/>
      <c r="I312" s="126"/>
      <c r="J312" s="126"/>
      <c r="K312" s="55"/>
      <c r="L312" s="64"/>
      <c r="M312" s="14"/>
    </row>
    <row r="313" spans="1:13" x14ac:dyDescent="0.2">
      <c r="A313" s="30"/>
      <c r="B313" s="187"/>
      <c r="C313" s="188"/>
      <c r="D313" s="150"/>
      <c r="E313" s="150"/>
      <c r="F313" s="189"/>
      <c r="G313" s="152"/>
      <c r="H313" s="190"/>
      <c r="I313" s="189"/>
      <c r="J313" s="189"/>
      <c r="K313" s="58"/>
      <c r="L313" s="67"/>
      <c r="M313" s="39"/>
    </row>
    <row r="314" spans="1:13" x14ac:dyDescent="0.2">
      <c r="A314" s="222" t="s">
        <v>79</v>
      </c>
      <c r="B314" s="183"/>
      <c r="C314" s="184"/>
      <c r="D314" s="114"/>
      <c r="E314" s="114"/>
      <c r="F314" s="172"/>
      <c r="G314" s="144"/>
      <c r="H314" s="185"/>
      <c r="I314" s="172"/>
      <c r="J314" s="172"/>
      <c r="K314" s="57"/>
      <c r="L314" s="66"/>
      <c r="M314" s="13"/>
    </row>
    <row r="315" spans="1:13" ht="27" customHeight="1" x14ac:dyDescent="0.2">
      <c r="A315" s="210" t="s">
        <v>258</v>
      </c>
      <c r="B315" s="223" t="s">
        <v>93</v>
      </c>
      <c r="C315" s="124"/>
      <c r="D315" s="125"/>
      <c r="E315" s="125"/>
      <c r="F315" s="126"/>
      <c r="G315" s="127"/>
      <c r="H315" s="128"/>
      <c r="I315" s="126"/>
      <c r="J315" s="126"/>
      <c r="K315" s="55"/>
      <c r="L315" s="64"/>
      <c r="M315" s="14"/>
    </row>
    <row r="316" spans="1:13" x14ac:dyDescent="0.2">
      <c r="A316" s="37" t="s">
        <v>80</v>
      </c>
      <c r="B316" s="123" t="s">
        <v>94</v>
      </c>
      <c r="C316" s="124"/>
      <c r="D316" s="125"/>
      <c r="E316" s="125"/>
      <c r="F316" s="126"/>
      <c r="G316" s="127"/>
      <c r="H316" s="128"/>
      <c r="I316" s="126"/>
      <c r="J316" s="126"/>
      <c r="K316" s="55"/>
      <c r="L316" s="64"/>
      <c r="M316" s="14"/>
    </row>
    <row r="317" spans="1:13" x14ac:dyDescent="0.2">
      <c r="A317" s="30"/>
      <c r="B317" s="187"/>
      <c r="C317" s="188"/>
      <c r="D317" s="150"/>
      <c r="E317" s="150"/>
      <c r="F317" s="189"/>
      <c r="G317" s="152"/>
      <c r="H317" s="190"/>
      <c r="I317" s="189"/>
      <c r="J317" s="189"/>
      <c r="K317" s="58"/>
      <c r="L317" s="67"/>
      <c r="M317" s="39"/>
    </row>
    <row r="318" spans="1:13" ht="25.5" x14ac:dyDescent="0.2">
      <c r="A318" s="228" t="s">
        <v>290</v>
      </c>
      <c r="B318" s="183"/>
      <c r="C318" s="184"/>
      <c r="D318" s="114"/>
      <c r="E318" s="114"/>
      <c r="F318" s="172"/>
      <c r="G318" s="144"/>
      <c r="H318" s="185"/>
      <c r="I318" s="172"/>
      <c r="J318" s="172"/>
      <c r="K318" s="57"/>
      <c r="L318" s="66"/>
      <c r="M318" s="13"/>
    </row>
    <row r="319" spans="1:13" x14ac:dyDescent="0.2">
      <c r="A319" s="81" t="s">
        <v>176</v>
      </c>
      <c r="B319" s="118">
        <v>20.100000000000001</v>
      </c>
      <c r="C319" s="79">
        <v>35.18</v>
      </c>
      <c r="D319" s="114">
        <v>32996</v>
      </c>
      <c r="E319" s="240">
        <v>19331</v>
      </c>
      <c r="F319" s="129">
        <f>ROUND(D319/B319*12,1)</f>
        <v>19699.099999999999</v>
      </c>
      <c r="G319" s="127">
        <f>ROUND(E319/C319*12,1)</f>
        <v>6593.9</v>
      </c>
      <c r="H319" s="145">
        <f>SUM(F319:G319)</f>
        <v>26293</v>
      </c>
      <c r="I319" s="146">
        <f>ROUND(H319*0.34,1)</f>
        <v>8939.6</v>
      </c>
      <c r="J319" s="147">
        <f t="shared" ref="J319:J320" si="155">ROUND(H319*0.02,1)</f>
        <v>525.9</v>
      </c>
      <c r="K319" s="55">
        <v>72</v>
      </c>
      <c r="L319" s="200">
        <f t="shared" ref="L319:L320" si="156">ROUND(0.003*H319,1)</f>
        <v>78.900000000000006</v>
      </c>
      <c r="M319" s="13">
        <f>SUM(H319:L319)</f>
        <v>35909.4</v>
      </c>
    </row>
    <row r="320" spans="1:13" x14ac:dyDescent="0.2">
      <c r="A320" s="229" t="s">
        <v>82</v>
      </c>
      <c r="B320" s="118">
        <v>11.66</v>
      </c>
      <c r="C320" s="79">
        <v>35.18</v>
      </c>
      <c r="D320" s="125">
        <v>32996</v>
      </c>
      <c r="E320" s="240">
        <v>19331</v>
      </c>
      <c r="F320" s="129">
        <f>ROUND(D320/B320*12,1)</f>
        <v>33958.1</v>
      </c>
      <c r="G320" s="127">
        <f>ROUND(E320/C320*12,1)</f>
        <v>6593.9</v>
      </c>
      <c r="H320" s="130">
        <f>SUM(F320:G320)</f>
        <v>40552</v>
      </c>
      <c r="I320" s="131">
        <f>ROUND(H320*0.34,1)</f>
        <v>13787.7</v>
      </c>
      <c r="J320" s="132">
        <f t="shared" si="155"/>
        <v>811</v>
      </c>
      <c r="K320" s="55">
        <v>138</v>
      </c>
      <c r="L320" s="200">
        <f t="shared" si="156"/>
        <v>121.7</v>
      </c>
      <c r="M320" s="14">
        <f>SUM(H320:L320)</f>
        <v>55410.399999999994</v>
      </c>
    </row>
    <row r="321" spans="1:13" ht="13.5" thickBot="1" x14ac:dyDescent="0.25">
      <c r="A321" s="35"/>
      <c r="B321" s="191"/>
      <c r="C321" s="192"/>
      <c r="D321" s="158"/>
      <c r="E321" s="158"/>
      <c r="F321" s="193"/>
      <c r="G321" s="194"/>
      <c r="H321" s="194"/>
      <c r="I321" s="193"/>
      <c r="J321" s="194"/>
      <c r="K321" s="59"/>
      <c r="L321" s="68"/>
      <c r="M321" s="40"/>
    </row>
    <row r="322" spans="1:13" x14ac:dyDescent="0.2">
      <c r="B322" s="102"/>
      <c r="C322" s="102"/>
      <c r="D322" s="107"/>
      <c r="E322" s="107"/>
    </row>
    <row r="323" spans="1:13" x14ac:dyDescent="0.2">
      <c r="A323" s="219" t="s">
        <v>105</v>
      </c>
      <c r="C323" s="195"/>
      <c r="D323" s="196"/>
      <c r="E323" s="196"/>
      <c r="F323" s="197"/>
    </row>
    <row r="324" spans="1:13" x14ac:dyDescent="0.2">
      <c r="A324" s="219" t="s">
        <v>106</v>
      </c>
      <c r="B324" s="198"/>
      <c r="C324" s="195"/>
      <c r="D324" s="196"/>
      <c r="E324" s="196"/>
      <c r="F324" s="197"/>
    </row>
    <row r="325" spans="1:13" x14ac:dyDescent="0.2">
      <c r="A325" s="219" t="s">
        <v>107</v>
      </c>
      <c r="B325" s="195"/>
      <c r="C325" s="195"/>
      <c r="D325" s="196"/>
      <c r="E325" s="196"/>
      <c r="F325" s="197"/>
    </row>
    <row r="326" spans="1:13" x14ac:dyDescent="0.2">
      <c r="A326" s="219" t="s">
        <v>108</v>
      </c>
      <c r="B326" s="102"/>
      <c r="C326" s="102"/>
      <c r="D326" s="107"/>
      <c r="E326" s="107"/>
    </row>
    <row r="327" spans="1:13" ht="18" customHeight="1" x14ac:dyDescent="0.2">
      <c r="A327" s="220" t="s">
        <v>255</v>
      </c>
      <c r="B327" s="102"/>
      <c r="C327" s="102"/>
      <c r="D327" s="107"/>
      <c r="E327" s="107"/>
    </row>
    <row r="328" spans="1:13" x14ac:dyDescent="0.2">
      <c r="A328" s="219" t="s">
        <v>256</v>
      </c>
      <c r="B328" s="102"/>
      <c r="C328" s="102"/>
      <c r="D328" s="107"/>
      <c r="E328" s="107"/>
    </row>
    <row r="329" spans="1:13" x14ac:dyDescent="0.2">
      <c r="A329" s="36"/>
      <c r="B329" s="195"/>
      <c r="C329" s="195"/>
      <c r="D329" s="196"/>
      <c r="E329" s="196"/>
      <c r="F329" s="197"/>
    </row>
    <row r="330" spans="1:13" x14ac:dyDescent="0.2">
      <c r="A330" s="46" t="s">
        <v>308</v>
      </c>
      <c r="B330" s="230"/>
      <c r="C330" s="102"/>
      <c r="D330" s="107"/>
      <c r="E330" s="107"/>
    </row>
    <row r="331" spans="1:13" x14ac:dyDescent="0.2">
      <c r="A331" s="46" t="s">
        <v>251</v>
      </c>
      <c r="B331" s="230"/>
      <c r="C331" s="102"/>
      <c r="D331" s="107"/>
      <c r="E331" s="107"/>
    </row>
    <row r="332" spans="1:13" x14ac:dyDescent="0.2">
      <c r="A332" s="46" t="s">
        <v>252</v>
      </c>
      <c r="B332" s="230"/>
      <c r="C332" s="102"/>
      <c r="D332" s="107"/>
      <c r="E332" s="107"/>
    </row>
    <row r="333" spans="1:13" x14ac:dyDescent="0.2">
      <c r="A333" s="231"/>
      <c r="B333" s="230"/>
      <c r="C333" s="102"/>
      <c r="D333" s="107"/>
      <c r="E333" s="107"/>
    </row>
    <row r="334" spans="1:13" x14ac:dyDescent="0.2">
      <c r="A334" s="46" t="s">
        <v>309</v>
      </c>
      <c r="B334" s="230"/>
      <c r="C334" s="102"/>
      <c r="D334" s="107"/>
      <c r="E334" s="107"/>
    </row>
    <row r="335" spans="1:13" x14ac:dyDescent="0.2">
      <c r="A335" s="46" t="s">
        <v>253</v>
      </c>
      <c r="B335" s="230"/>
      <c r="C335" s="102"/>
      <c r="D335" s="107"/>
      <c r="E335" s="107"/>
    </row>
    <row r="336" spans="1:13" x14ac:dyDescent="0.2">
      <c r="A336" s="46" t="s">
        <v>254</v>
      </c>
      <c r="B336" s="230"/>
      <c r="C336" s="102"/>
      <c r="D336" s="107"/>
      <c r="E336" s="107"/>
    </row>
    <row r="337" spans="1:6" x14ac:dyDescent="0.2">
      <c r="A337" s="46"/>
      <c r="B337" s="230"/>
      <c r="C337" s="102"/>
      <c r="D337" s="107"/>
      <c r="E337" s="107"/>
    </row>
    <row r="338" spans="1:6" x14ac:dyDescent="0.2">
      <c r="A338" s="232" t="s">
        <v>109</v>
      </c>
      <c r="B338" s="230"/>
      <c r="C338" s="102"/>
      <c r="D338" s="107"/>
      <c r="E338" s="107"/>
    </row>
    <row r="339" spans="1:6" ht="14.25" x14ac:dyDescent="0.2">
      <c r="A339" s="36" t="s">
        <v>22</v>
      </c>
      <c r="B339" s="233" t="s">
        <v>89</v>
      </c>
      <c r="C339" s="102"/>
      <c r="D339" s="107"/>
      <c r="E339" s="107"/>
    </row>
    <row r="340" spans="1:6" ht="14.25" x14ac:dyDescent="0.2">
      <c r="A340" s="36" t="s">
        <v>9</v>
      </c>
      <c r="B340" s="233" t="s">
        <v>10</v>
      </c>
      <c r="C340" s="195"/>
      <c r="D340" s="196"/>
      <c r="E340" s="196"/>
      <c r="F340" s="197"/>
    </row>
    <row r="341" spans="1:6" ht="14.25" x14ac:dyDescent="0.2">
      <c r="A341" s="36" t="s">
        <v>8</v>
      </c>
      <c r="B341" s="233" t="s">
        <v>11</v>
      </c>
      <c r="C341" s="195"/>
      <c r="D341" s="196"/>
      <c r="E341" s="196"/>
      <c r="F341" s="197"/>
    </row>
    <row r="342" spans="1:6" ht="14.25" x14ac:dyDescent="0.2">
      <c r="A342" s="36" t="s">
        <v>101</v>
      </c>
      <c r="B342" s="233" t="s">
        <v>102</v>
      </c>
      <c r="C342" s="195"/>
      <c r="D342" s="196"/>
      <c r="E342" s="196"/>
      <c r="F342" s="197"/>
    </row>
    <row r="343" spans="1:6" x14ac:dyDescent="0.2">
      <c r="A343" s="36"/>
      <c r="B343" s="195"/>
      <c r="C343" s="195"/>
      <c r="D343" s="196"/>
      <c r="E343" s="196"/>
      <c r="F343" s="197"/>
    </row>
  </sheetData>
  <sheetProtection sheet="1" objects="1" scenarios="1"/>
  <autoFilter ref="A3:N162"/>
  <customSheetViews>
    <customSheetView guid="{4491993C-3C9E-4226-B31A-911CEA7B6DA6}" scale="80" showPageBreaks="1" showAutoFilter="1" hiddenColumns="1">
      <pane xSplit="1" ySplit="3" topLeftCell="O282" activePane="bottomRight" state="frozen"/>
      <selection pane="bottomRight" activeCell="A96" sqref="A96"/>
      <rowBreaks count="1" manualBreakCount="1">
        <brk id="309" max="16383" man="1"/>
      </rowBreaks>
      <colBreaks count="1" manualBreakCount="1">
        <brk id="22" max="1048575" man="1"/>
      </colBreaks>
      <pageMargins left="0.15748031496062992" right="0.31496062992125984" top="0.74803149606299213" bottom="0.62992125984251968" header="0.43307086614173229" footer="0.15748031496062992"/>
      <pageSetup paperSize="9" scale="90" fitToHeight="5" orientation="portrait" horizontalDpi="200" verticalDpi="200" r:id="rId1"/>
      <headerFooter alignWithMargins="0">
        <oddHeader>&amp;L&amp;"Arial CE,Tučné"&amp;12Přehled výše normativů a komponent pro rozpis rozpočtu přímých NIV v roce 2013&amp;C
&amp;"Arial CE,Tučné"&amp;12
&amp;R&amp;"Times New Roman CE,Obyčejné"&amp;11&amp;D</oddHeader>
        <oddFooter>&amp;C&amp;P</oddFooter>
      </headerFooter>
      <autoFilter ref="A3:Y168"/>
    </customSheetView>
    <customSheetView guid="{F9022AAB-6417-4047-A295-A6122F1907FA}" scale="90" showPageBreaks="1" fitToPage="1" showAutoFilter="1" hiddenColumns="1">
      <pane xSplit="1" ySplit="3" topLeftCell="B217" activePane="bottomRight" state="frozen"/>
      <selection pane="bottomRight" activeCell="Q34" sqref="Q34"/>
      <pageMargins left="0.17" right="0.31496062992125984" top="0.42" bottom="0.33" header="0.18" footer="0.17"/>
      <pageSetup paperSize="9" scale="21" fitToHeight="5" orientation="portrait" horizontalDpi="200" verticalDpi="200" r:id="rId2"/>
      <headerFooter alignWithMargins="0">
        <oddHeader>&amp;L&amp;"Arial CE,Tučné"&amp;12Přehled výše normativů a komponent pro rozpis rozpočtu přímých NIV v roce 2011&amp;C
&amp;"Arial CE,Tučné"&amp;12
&amp;R&amp;"Times New Roman CE,Obyčejné"&amp;11&amp;D</oddHeader>
        <oddFooter>&amp;C&amp;P</oddFooter>
      </headerFooter>
      <autoFilter ref="A3:R314"/>
    </customSheetView>
    <customSheetView guid="{395CDB2D-1278-4711-A980-BF78E1E3D0E3}" scale="85" showPageBreaks="1" fitToPage="1" showAutoFilter="1" hiddenColumns="1">
      <pane xSplit="1" ySplit="2" topLeftCell="B192" activePane="bottomRight" state="frozen"/>
      <selection pane="bottomRight" activeCell="A228" sqref="A228"/>
      <pageMargins left="0.15748031496062992" right="3.937007874015748E-2" top="0.43307086614173229" bottom="0.39370078740157483" header="3.937007874015748E-2" footer="0"/>
      <pageSetup paperSize="9" scale="29" fitToHeight="6" orientation="portrait" horizontalDpi="200" verticalDpi="200" r:id="rId3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T1"/>
    </customSheetView>
    <customSheetView guid="{5D241DBD-A98C-49C8-AC7E-2CA4EDF6359A}" scale="85" fitToPage="1" showAutoFilter="1" hiddenColumns="1">
      <pane xSplit="1" ySplit="2" topLeftCell="B247" activePane="bottomRight" state="frozen"/>
      <selection pane="bottomRight" activeCell="A270" sqref="A270"/>
      <pageMargins left="0.15748031496062992" right="3.937007874015748E-2" top="0.43307086614173229" bottom="0.39370078740157483" header="3.937007874015748E-2" footer="0"/>
      <pageSetup paperSize="9" scale="37" fitToHeight="6" orientation="landscape" horizontalDpi="200" verticalDpi="200" r:id="rId4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T1"/>
    </customSheetView>
    <customSheetView guid="{83930C79-823D-4BFA-AC77-42E7396856F5}" scale="85" showPageBreaks="1" fitToPage="1" showAutoFilter="1" hiddenColumns="1" showRuler="0">
      <pane xSplit="1" ySplit="2" topLeftCell="Y197" activePane="bottomRight" state="frozen"/>
      <selection pane="bottomRight" activeCell="AJ217" sqref="AJ217"/>
      <pageMargins left="0.36" right="0.23622047244094491" top="0.82677165354330717" bottom="0.39370078740157483" header="0.43307086614173229" footer="0.19685039370078741"/>
      <pageSetup paperSize="9" scale="26" fitToHeight="4" orientation="portrait" horizontalDpi="200" verticalDpi="200" r:id="rId5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S1"/>
    </customSheetView>
    <customSheetView guid="{7A267E7D-5541-425C-9EA4-667F7FAC38C8}" scale="85" showPageBreaks="1" fitToPage="1" showAutoFilter="1" hiddenColumns="1" showRuler="0">
      <pane xSplit="1" ySplit="2" topLeftCell="B271" activePane="bottomRight" state="frozen"/>
      <selection pane="bottomRight" sqref="A1:Q320"/>
      <pageMargins left="0" right="0" top="3.937007874015748E-2" bottom="0" header="3.937007874015748E-2" footer="0"/>
      <pageSetup paperSize="9" scale="47" fitToHeight="3" orientation="portrait" horizontalDpi="200" verticalDpi="200" r:id="rId6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S1"/>
    </customSheetView>
    <customSheetView guid="{07A5FCB0-413C-407E-ABC2-7E91E1999FBD}" scale="85" fitToPage="1" showAutoFilter="1" hiddenColumns="1">
      <pane xSplit="1" ySplit="2" topLeftCell="B86" activePane="bottomRight" state="frozen"/>
      <selection pane="bottomRight" activeCell="G2" sqref="G2"/>
      <pageMargins left="0.15748031496062992" right="3.937007874015748E-2" top="0.43307086614173229" bottom="0.39370078740157483" header="3.937007874015748E-2" footer="0"/>
      <pageSetup paperSize="9" scale="37" fitToHeight="6" orientation="landscape" horizontalDpi="200" verticalDpi="200" r:id="rId7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T1"/>
    </customSheetView>
    <customSheetView guid="{F08030CE-B017-4F68-B952-42E60474C44D}" scale="80" showPageBreaks="1" showAutoFilter="1" hiddenColumns="1">
      <pane xSplit="1" ySplit="2" topLeftCell="B283" activePane="bottomRight" state="frozen"/>
      <selection pane="bottomRight" activeCell="A238" sqref="A238:V281"/>
      <pageMargins left="0.35433070866141736" right="0.23622047244094491" top="0.82677165354330717" bottom="0.39370078740157483" header="0.43307086614173229" footer="0.19685039370078741"/>
      <pageSetup paperSize="9" scale="75" fitToHeight="4" orientation="landscape" horizontalDpi="200" verticalDpi="200" r:id="rId8"/>
      <headerFooter alignWithMargins="0">
        <oddHeader>&amp;L&amp;"Arial CE,Tučné"&amp;12Přehled výše normativů a komponent pro rozpis rozpočtu přímých NIV v roce 2009&amp;C
&amp;"Arial CE,Tučné"&amp;12
&amp;R&amp;"Times New Roman CE,Obyčejné"&amp;11&amp;D</oddHeader>
        <oddFooter>&amp;C&amp;P</oddFooter>
      </headerFooter>
      <autoFilter ref="B1:T1"/>
    </customSheetView>
    <customSheetView guid="{052A1E75-43F9-4332-AFEF-26CF9E421146}" scale="85" showPageBreaks="1" fitToPage="1" showAutoFilter="1">
      <pane xSplit="1" ySplit="3" topLeftCell="B50" activePane="bottomRight" state="frozen"/>
      <selection pane="bottomRight" activeCell="B89" sqref="B89"/>
      <pageMargins left="0.36" right="0.23622047244094491" top="0.82677165354330717" bottom="0.39370078740157483" header="0.43307086614173229" footer="0.19685039370078741"/>
      <pageSetup paperSize="9" scale="18" fitToHeight="4" orientation="portrait" horizontalDpi="200" verticalDpi="200" r:id="rId9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S1"/>
    </customSheetView>
    <customSheetView guid="{97729222-926C-4315-89C2-2FABBD20BF17}" scale="90" fitToPage="1" showAutoFilter="1" hiddenColumns="1">
      <pane xSplit="1" ySplit="3" topLeftCell="B256" activePane="bottomRight" state="frozen"/>
      <selection pane="bottomRight" activeCell="F268" sqref="F268"/>
      <pageMargins left="0.17" right="0.31496062992125984" top="0.42" bottom="0.33" header="0.18" footer="0.17"/>
      <pageSetup paperSize="9" scale="25" fitToHeight="5" orientation="portrait" horizontalDpi="200" verticalDpi="200" r:id="rId10"/>
      <headerFooter alignWithMargins="0">
        <oddHeader>&amp;L&amp;"Arial CE,Tučné"&amp;12Přehled výše normativů a komponent pro rozpis rozpočtu přímých NIV v roce 2011&amp;C
&amp;"Arial CE,Tučné"&amp;12
&amp;R&amp;"Times New Roman CE,Obyčejné"&amp;11&amp;D</oddHeader>
        <oddFooter>&amp;C&amp;P</oddFooter>
      </headerFooter>
      <autoFilter ref="A3:R314"/>
    </customSheetView>
    <customSheetView guid="{28E302C8-1730-46AF-A10B-D26EF84F84F5}" scale="90" showPageBreaks="1" showAutoFilter="1" hiddenColumns="1">
      <pane xSplit="1" ySplit="3" topLeftCell="B43" activePane="bottomRight" state="frozen"/>
      <selection pane="bottomRight" activeCell="B60" sqref="B60"/>
      <rowBreaks count="1" manualBreakCount="1">
        <brk id="309" max="16383" man="1"/>
      </rowBreaks>
      <colBreaks count="1" manualBreakCount="1">
        <brk id="22" max="1048575" man="1"/>
      </colBreaks>
      <pageMargins left="0.15748031496062992" right="0.31496062992125984" top="0.74803149606299213" bottom="0.62992125984251968" header="0.43307086614173229" footer="0.15748031496062992"/>
      <pageSetup paperSize="9" scale="90" fitToHeight="5" orientation="portrait" horizontalDpi="200" verticalDpi="200" r:id="rId11"/>
      <headerFooter alignWithMargins="0">
        <oddHeader>&amp;L&amp;"Arial CE,Tučné"&amp;12Přehled výše normativů a komponent pro rozpis rozpočtu přímých NIV v roce 2013&amp;C
&amp;"Arial CE,Tučné"&amp;12
&amp;R&amp;"Times New Roman CE,Obyčejné"&amp;11&amp;D</oddHeader>
        <oddFooter>&amp;C&amp;P</oddFooter>
      </headerFooter>
      <autoFilter ref="A3:Y161"/>
    </customSheetView>
    <customSheetView guid="{912F4FA1-95A3-4482-AAA9-038E0DC21F7D}" scale="90" showPageBreaks="1" fitToPage="1" showAutoFilter="1">
      <pane xSplit="1" ySplit="3" topLeftCell="C4" activePane="bottomRight" state="frozen"/>
      <selection pane="bottomRight" activeCell="F23" sqref="F23"/>
      <pageMargins left="0.17" right="0.31496062992125984" top="0.42" bottom="0.33" header="0.18" footer="0.17"/>
      <pageSetup paperSize="9" scale="18" fitToHeight="5" orientation="portrait" horizontalDpi="200" verticalDpi="200" r:id="rId12"/>
      <headerFooter alignWithMargins="0">
        <oddHeader>&amp;L&amp;"Arial CE,Tučné"&amp;12Přehled výše normativů a komponent pro rozpis rozpočtu přímých NIV v roce 2011&amp;C
&amp;"Arial CE,Tučné"&amp;12
&amp;R&amp;"Times New Roman CE,Obyčejné"&amp;11&amp;D</oddHeader>
        <oddFooter>&amp;C&amp;P</oddFooter>
      </headerFooter>
      <autoFilter ref="A3:R307"/>
    </customSheetView>
  </customSheetViews>
  <mergeCells count="2">
    <mergeCell ref="B34:L34"/>
    <mergeCell ref="B37:L37"/>
  </mergeCells>
  <phoneticPr fontId="0" type="noConversion"/>
  <pageMargins left="0.51181102362204722" right="0.27559055118110237" top="0.78740157480314965" bottom="0.39370078740157483" header="0.47244094488188981" footer="0.15748031496062992"/>
  <pageSetup paperSize="9" scale="80" fitToHeight="5" orientation="landscape" r:id="rId13"/>
  <headerFooter alignWithMargins="0">
    <oddHeader>&amp;L&amp;"Arial CE,Tučné"&amp;12Soustava normativů a komponent pro rozpis rozpočtu přímých výdajů na vzdělávání pro rok 2019, ÚZ 33 353&amp;C
&amp;"Arial CE,Tučné"&amp;12
&amp;R&amp;"Times New Roman CE,Obyčejné"&amp;11&amp;D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Normativy 2019</vt:lpstr>
      <vt:lpstr>'Normativy 2019'!Názvy_tisku</vt:lpstr>
      <vt:lpstr>'Normativy 2019'!Oblast_tisku</vt:lpstr>
    </vt:vector>
  </TitlesOfParts>
  <Company>Krajský úřad Královéhradeckého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Matice normativů a komponent pro rozpis přímých NIV, rok 2006</dc:title>
  <dc:creator>V. Jarkovský</dc:creator>
  <cp:lastModifiedBy>Jarkovský Václav Ing.</cp:lastModifiedBy>
  <cp:lastPrinted>2019-02-15T08:59:50Z</cp:lastPrinted>
  <dcterms:created xsi:type="dcterms:W3CDTF">1998-11-16T12:26:37Z</dcterms:created>
  <dcterms:modified xsi:type="dcterms:W3CDTF">2019-02-15T09:00:56Z</dcterms:modified>
</cp:coreProperties>
</file>