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p 2018\přímé 2018 KÚ\přílohy met normativy 2018\"/>
    </mc:Choice>
  </mc:AlternateContent>
  <bookViews>
    <workbookView xWindow="-15" yWindow="5940" windowWidth="19260" windowHeight="6000"/>
  </bookViews>
  <sheets>
    <sheet name="Normativy 2018" sheetId="1" r:id="rId1"/>
    <sheet name="List1" sheetId="2" r:id="rId2"/>
  </sheets>
  <definedNames>
    <definedName name="_xlnm._FilterDatabase" localSheetId="0" hidden="1">'Normativy 2018'!$A$3:$N$161</definedName>
    <definedName name="_xlnm.Database">#REF!</definedName>
    <definedName name="_xlnm.Print_Titles" localSheetId="1">List1!$A:$C</definedName>
    <definedName name="_xlnm.Print_Titles" localSheetId="0">'Normativy 2018'!$A:$A,'Normativy 2018'!$3:$3</definedName>
    <definedName name="_xlnm.Print_Area" localSheetId="0">'Normativy 2018'!$A$2:$M$368</definedName>
    <definedName name="Z_052A1E75_43F9_4332_AFEF_26CF9E421146_.wvu.Cols" localSheetId="1" hidden="1">List1!$P:$W</definedName>
    <definedName name="Z_052A1E75_43F9_4332_AFEF_26CF9E421146_.wvu.FilterData" localSheetId="0" hidden="1">'Normativy 2018'!$A$3:$N$315</definedName>
    <definedName name="Z_052A1E75_43F9_4332_AFEF_26CF9E421146_.wvu.PrintTitles" localSheetId="1" hidden="1">List1!$A:$C</definedName>
    <definedName name="Z_052A1E75_43F9_4332_AFEF_26CF9E421146_.wvu.PrintTitles" localSheetId="0" hidden="1">'Normativy 2018'!$A:$A,'Normativy 2018'!$3:$3</definedName>
    <definedName name="Z_07A5FCB0_413C_407E_ABC2_7E91E1999FBD_.wvu.Cols" localSheetId="1" hidden="1">List1!$P:$W</definedName>
    <definedName name="Z_07A5FCB0_413C_407E_ABC2_7E91E1999FBD_.wvu.Cols" localSheetId="0" hidden="1">'Normativy 2018'!$F:$J</definedName>
    <definedName name="Z_07A5FCB0_413C_407E_ABC2_7E91E1999FBD_.wvu.FilterData" localSheetId="0" hidden="1">'Normativy 2018'!$A$3:$N$315</definedName>
    <definedName name="Z_07A5FCB0_413C_407E_ABC2_7E91E1999FBD_.wvu.PrintTitles" localSheetId="1" hidden="1">List1!$A:$C</definedName>
    <definedName name="Z_07A5FCB0_413C_407E_ABC2_7E91E1999FBD_.wvu.PrintTitles" localSheetId="0" hidden="1">'Normativy 2018'!$A:$A,'Normativy 2018'!$3:$3</definedName>
    <definedName name="Z_08647E53_1328_4593_BE6D_7D1D4FBC93CE_.wvu.Cols" localSheetId="0" hidden="1">'Normativy 2018'!#REF!,'Normativy 2018'!#REF!</definedName>
    <definedName name="Z_08647E53_1328_4593_BE6D_7D1D4FBC93CE_.wvu.PrintTitles" localSheetId="0" hidden="1">'Normativy 2018'!$A:$A,'Normativy 2018'!$3:$3</definedName>
    <definedName name="Z_08647E53_1328_4593_BE6D_7D1D4FBC93CE_.wvu.Rows" localSheetId="0" hidden="1">'Normativy 2018'!#REF!,'Normativy 2018'!#REF!</definedName>
    <definedName name="Z_15E8B29B_C512_44DB_B4F0_DEC7540432F5_.wvu.Cols" localSheetId="0" hidden="1">'Normativy 2018'!#REF!,'Normativy 2018'!#REF!</definedName>
    <definedName name="Z_15E8B29B_C512_44DB_B4F0_DEC7540432F5_.wvu.PrintTitles" localSheetId="0" hidden="1">'Normativy 2018'!$A:$A,'Normativy 2018'!$3:$3</definedName>
    <definedName name="Z_15E8B29B_C512_44DB_B4F0_DEC7540432F5_.wvu.Rows" localSheetId="0" hidden="1">'Normativy 2018'!#REF!,'Normativy 2018'!#REF!</definedName>
    <definedName name="Z_1AA8BE61_A288_49E6_ADB2_8E9F8B67827D_.wvu.FilterData" localSheetId="0" hidden="1">'Normativy 2018'!$A$3:$N$315</definedName>
    <definedName name="Z_28E302C8_1730_46AF_A10B_D26EF84F84F5_.wvu.Cols" localSheetId="1" hidden="1">List1!$P:$W</definedName>
    <definedName name="Z_28E302C8_1730_46AF_A10B_D26EF84F84F5_.wvu.Cols" localSheetId="0" hidden="1">'Normativy 2018'!#REF!,'Normativy 2018'!#REF!,'Normativy 2018'!#REF!,'Normativy 2018'!#REF!</definedName>
    <definedName name="Z_28E302C8_1730_46AF_A10B_D26EF84F84F5_.wvu.FilterData" localSheetId="0" hidden="1">'Normativy 2018'!$A$3:$N$161</definedName>
    <definedName name="Z_28E302C8_1730_46AF_A10B_D26EF84F84F5_.wvu.PrintTitles" localSheetId="1" hidden="1">List1!$A:$C</definedName>
    <definedName name="Z_28E302C8_1730_46AF_A10B_D26EF84F84F5_.wvu.PrintTitles" localSheetId="0" hidden="1">'Normativy 2018'!$A:$A,'Normativy 2018'!$3:$3</definedName>
    <definedName name="Z_395CDB2D_1278_4711_A980_BF78E1E3D0E3_.wvu.Cols" localSheetId="1" hidden="1">List1!$P:$W</definedName>
    <definedName name="Z_395CDB2D_1278_4711_A980_BF78E1E3D0E3_.wvu.Cols" localSheetId="0" hidden="1">'Normativy 2018'!#REF!,'Normativy 2018'!#REF!,'Normativy 2018'!$F:$J,'Normativy 2018'!$L:$M</definedName>
    <definedName name="Z_395CDB2D_1278_4711_A980_BF78E1E3D0E3_.wvu.FilterData" localSheetId="0" hidden="1">'Normativy 2018'!$A$3:$N$315</definedName>
    <definedName name="Z_395CDB2D_1278_4711_A980_BF78E1E3D0E3_.wvu.PrintTitles" localSheetId="1" hidden="1">List1!$A:$C</definedName>
    <definedName name="Z_395CDB2D_1278_4711_A980_BF78E1E3D0E3_.wvu.PrintTitles" localSheetId="0" hidden="1">'Normativy 2018'!$A:$A,'Normativy 2018'!$3:$3</definedName>
    <definedName name="Z_424BF41A_7A86_4FC3_9E3E_B404C47947FB_.wvu.Cols" localSheetId="0" hidden="1">'Normativy 2018'!#REF!,'Normativy 2018'!#REF!</definedName>
    <definedName name="Z_424BF41A_7A86_4FC3_9E3E_B404C47947FB_.wvu.PrintTitles" localSheetId="0" hidden="1">'Normativy 2018'!$A:$A,'Normativy 2018'!$3:$3</definedName>
    <definedName name="Z_424BF41A_7A86_4FC3_9E3E_B404C47947FB_.wvu.Rows" localSheetId="0" hidden="1">'Normativy 2018'!#REF!,'Normativy 2018'!#REF!</definedName>
    <definedName name="Z_4491993C_3C9E_4226_B31A_911CEA7B6DA6_.wvu.Cols" localSheetId="1" hidden="1">List1!$P:$W</definedName>
    <definedName name="Z_4491993C_3C9E_4226_B31A_911CEA7B6DA6_.wvu.Cols" localSheetId="0" hidden="1">'Normativy 2018'!#REF!,'Normativy 2018'!#REF!,'Normativy 2018'!#REF!,'Normativy 2018'!#REF!</definedName>
    <definedName name="Z_4491993C_3C9E_4226_B31A_911CEA7B6DA6_.wvu.FilterData" localSheetId="0" hidden="1">'Normativy 2018'!$A$3:$N$161</definedName>
    <definedName name="Z_4491993C_3C9E_4226_B31A_911CEA7B6DA6_.wvu.PrintTitles" localSheetId="1" hidden="1">List1!$A:$C</definedName>
    <definedName name="Z_4491993C_3C9E_4226_B31A_911CEA7B6DA6_.wvu.PrintTitles" localSheetId="0" hidden="1">'Normativy 2018'!$A:$A,'Normativy 2018'!$3:$3</definedName>
    <definedName name="Z_5D241DBD_A98C_49C8_AC7E_2CA4EDF6359A_.wvu.Cols" localSheetId="1" hidden="1">List1!$P:$W</definedName>
    <definedName name="Z_5D241DBD_A98C_49C8_AC7E_2CA4EDF6359A_.wvu.Cols" localSheetId="0" hidden="1">'Normativy 2018'!$F:$J</definedName>
    <definedName name="Z_5D241DBD_A98C_49C8_AC7E_2CA4EDF6359A_.wvu.FilterData" localSheetId="0" hidden="1">'Normativy 2018'!$A$3:$N$315</definedName>
    <definedName name="Z_5D241DBD_A98C_49C8_AC7E_2CA4EDF6359A_.wvu.PrintTitles" localSheetId="1" hidden="1">List1!$A:$C</definedName>
    <definedName name="Z_5D241DBD_A98C_49C8_AC7E_2CA4EDF6359A_.wvu.PrintTitles" localSheetId="0" hidden="1">'Normativy 2018'!$A:$A,'Normativy 2018'!$3:$3</definedName>
    <definedName name="Z_5F8A58B2_A524_4A73_9A95_2F9845413B33_.wvu.FilterData" localSheetId="0" hidden="1">'Normativy 2018'!$A$3:$N$161</definedName>
    <definedName name="Z_7A267E7D_5541_425C_9EA4_667F7FAC38C8_.wvu.Cols" localSheetId="1" hidden="1">List1!$P:$W</definedName>
    <definedName name="Z_7A267E7D_5541_425C_9EA4_667F7FAC38C8_.wvu.Cols" localSheetId="0" hidden="1">'Normativy 2018'!$F:$J</definedName>
    <definedName name="Z_7A267E7D_5541_425C_9EA4_667F7FAC38C8_.wvu.FilterData" localSheetId="0" hidden="1">'Normativy 2018'!$A$3:$N$315</definedName>
    <definedName name="Z_7A267E7D_5541_425C_9EA4_667F7FAC38C8_.wvu.PrintTitles" localSheetId="1" hidden="1">List1!$A:$C</definedName>
    <definedName name="Z_7A267E7D_5541_425C_9EA4_667F7FAC38C8_.wvu.PrintTitles" localSheetId="0" hidden="1">'Normativy 2018'!$A:$A,'Normativy 2018'!$3:$3</definedName>
    <definedName name="Z_83930C79_823D_4BFA_AC77_42E7396856F5_.wvu.Cols" localSheetId="1" hidden="1">List1!$P:$W</definedName>
    <definedName name="Z_83930C79_823D_4BFA_AC77_42E7396856F5_.wvu.Cols" localSheetId="0" hidden="1">'Normativy 2018'!$F:$J</definedName>
    <definedName name="Z_83930C79_823D_4BFA_AC77_42E7396856F5_.wvu.FilterData" localSheetId="0" hidden="1">'Normativy 2018'!$A$3:$N$315</definedName>
    <definedName name="Z_83930C79_823D_4BFA_AC77_42E7396856F5_.wvu.PrintTitles" localSheetId="1" hidden="1">List1!$A:$C</definedName>
    <definedName name="Z_83930C79_823D_4BFA_AC77_42E7396856F5_.wvu.PrintTitles" localSheetId="0" hidden="1">'Normativy 2018'!$A:$A,'Normativy 2018'!$3:$3</definedName>
    <definedName name="Z_912F4FA1_95A3_4482_AAA9_038E0DC21F7D_.wvu.Cols" localSheetId="1" hidden="1">List1!$P:$W</definedName>
    <definedName name="Z_912F4FA1_95A3_4482_AAA9_038E0DC21F7D_.wvu.FilterData" localSheetId="0" hidden="1">'Normativy 2018'!$A$3:$N$315</definedName>
    <definedName name="Z_912F4FA1_95A3_4482_AAA9_038E0DC21F7D_.wvu.PrintTitles" localSheetId="1" hidden="1">List1!$A:$C</definedName>
    <definedName name="Z_912F4FA1_95A3_4482_AAA9_038E0DC21F7D_.wvu.PrintTitles" localSheetId="0" hidden="1">'Normativy 2018'!$A:$A,'Normativy 2018'!$3:$3</definedName>
    <definedName name="Z_97729222_926C_4315_89C2_2FABBD20BF17_.wvu.Cols" localSheetId="1" hidden="1">List1!$P:$W</definedName>
    <definedName name="Z_97729222_926C_4315_89C2_2FABBD20BF17_.wvu.Cols" localSheetId="0" hidden="1">'Normativy 2018'!#REF!,'Normativy 2018'!#REF!,'Normativy 2018'!$F:$J,'Normativy 2018'!#REF!,'Normativy 2018'!#REF!</definedName>
    <definedName name="Z_97729222_926C_4315_89C2_2FABBD20BF17_.wvu.FilterData" localSheetId="0" hidden="1">'Normativy 2018'!$A$3:$N$315</definedName>
    <definedName name="Z_97729222_926C_4315_89C2_2FABBD20BF17_.wvu.PrintTitles" localSheetId="1" hidden="1">List1!$A:$C</definedName>
    <definedName name="Z_97729222_926C_4315_89C2_2FABBD20BF17_.wvu.PrintTitles" localSheetId="0" hidden="1">'Normativy 2018'!$A:$A,'Normativy 2018'!$3:$3</definedName>
    <definedName name="Z_9B49D353_A68B_40CB_B515_5DC152B99F41_.wvu.Cols" localSheetId="0" hidden="1">'Normativy 2018'!#REF!,'Normativy 2018'!#REF!</definedName>
    <definedName name="Z_9B49D353_A68B_40CB_B515_5DC152B99F41_.wvu.PrintTitles" localSheetId="0" hidden="1">'Normativy 2018'!$A:$A,'Normativy 2018'!$3:$3</definedName>
    <definedName name="Z_9B49D353_A68B_40CB_B515_5DC152B99F41_.wvu.Rows" localSheetId="0" hidden="1">'Normativy 2018'!#REF!,'Normativy 2018'!#REF!</definedName>
    <definedName name="Z_F08030CE_B017_4F68_B952_42E60474C44D_.wvu.Cols" localSheetId="1" hidden="1">List1!$P:$W</definedName>
    <definedName name="Z_F08030CE_B017_4F68_B952_42E60474C44D_.wvu.Cols" localSheetId="0" hidden="1">'Normativy 2018'!$F:$J,'Normativy 2018'!#REF!</definedName>
    <definedName name="Z_F08030CE_B017_4F68_B952_42E60474C44D_.wvu.FilterData" localSheetId="0" hidden="1">'Normativy 2018'!$A$3:$N$315</definedName>
    <definedName name="Z_F08030CE_B017_4F68_B952_42E60474C44D_.wvu.PrintTitles" localSheetId="1" hidden="1">List1!$A:$C</definedName>
    <definedName name="Z_F08030CE_B017_4F68_B952_42E60474C44D_.wvu.PrintTitles" localSheetId="0" hidden="1">'Normativy 2018'!$2:$3</definedName>
    <definedName name="Z_F2AFE41E_FD98_4DB8_8A08_84FF1FEBC455_.wvu.Cols" localSheetId="0" hidden="1">'Normativy 2018'!#REF!,'Normativy 2018'!#REF!</definedName>
    <definedName name="Z_F2AFE41E_FD98_4DB8_8A08_84FF1FEBC455_.wvu.PrintTitles" localSheetId="0" hidden="1">'Normativy 2018'!$A:$A,'Normativy 2018'!$3:$3</definedName>
    <definedName name="Z_F2AFE41E_FD98_4DB8_8A08_84FF1FEBC455_.wvu.Rows" localSheetId="0" hidden="1">'Normativy 2018'!#REF!,'Normativy 2018'!#REF!</definedName>
    <definedName name="Z_F9022AAB_6417_4047_A295_A6122F1907FA_.wvu.Cols" localSheetId="1" hidden="1">List1!$P:$W</definedName>
    <definedName name="Z_F9022AAB_6417_4047_A295_A6122F1907FA_.wvu.Cols" localSheetId="0" hidden="1">'Normativy 2018'!#REF!,'Normativy 2018'!#REF!,'Normativy 2018'!$F:$J,'Normativy 2018'!#REF!,'Normativy 2018'!#REF!</definedName>
    <definedName name="Z_F9022AAB_6417_4047_A295_A6122F1907FA_.wvu.FilterData" localSheetId="0" hidden="1">'Normativy 2018'!$A$3:$N$315</definedName>
    <definedName name="Z_F9022AAB_6417_4047_A295_A6122F1907FA_.wvu.PrintTitles" localSheetId="1" hidden="1">List1!$A:$C</definedName>
    <definedName name="Z_F9022AAB_6417_4047_A295_A6122F1907FA_.wvu.PrintTitles" localSheetId="0" hidden="1">'Normativy 2018'!$A:$A,'Normativy 2018'!$3:$3</definedName>
  </definedNames>
  <calcPr calcId="152511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</workbook>
</file>

<file path=xl/calcChain.xml><?xml version="1.0" encoding="utf-8"?>
<calcChain xmlns="http://schemas.openxmlformats.org/spreadsheetml/2006/main">
  <c r="F17" i="1" l="1"/>
  <c r="G17" i="1"/>
  <c r="H17" i="1"/>
  <c r="F18" i="1"/>
  <c r="G18" i="1"/>
  <c r="H18" i="1" s="1"/>
  <c r="F19" i="1"/>
  <c r="G19" i="1"/>
  <c r="H19" i="1" s="1"/>
  <c r="F20" i="1"/>
  <c r="H20" i="1" s="1"/>
  <c r="I20" i="1" s="1"/>
  <c r="F22" i="1"/>
  <c r="H22" i="1" s="1"/>
  <c r="F24" i="1"/>
  <c r="H24" i="1" s="1"/>
  <c r="G25" i="1"/>
  <c r="G26" i="1"/>
  <c r="G27" i="1"/>
  <c r="G28" i="1"/>
  <c r="G29" i="1"/>
  <c r="G33" i="1"/>
  <c r="H33" i="1" s="1"/>
  <c r="I33" i="1" s="1"/>
  <c r="F39" i="1"/>
  <c r="G39" i="1"/>
  <c r="F40" i="1"/>
  <c r="G40" i="1"/>
  <c r="F41" i="1"/>
  <c r="G41" i="1"/>
  <c r="F42" i="1"/>
  <c r="G42" i="1"/>
  <c r="H42" i="1"/>
  <c r="F43" i="1"/>
  <c r="G43" i="1"/>
  <c r="H43" i="1" s="1"/>
  <c r="F44" i="1"/>
  <c r="G44" i="1"/>
  <c r="H44" i="1" s="1"/>
  <c r="F47" i="1"/>
  <c r="G47" i="1"/>
  <c r="F48" i="1"/>
  <c r="G48" i="1"/>
  <c r="H48" i="1" s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H57" i="1"/>
  <c r="F58" i="1"/>
  <c r="G58" i="1"/>
  <c r="H58" i="1" s="1"/>
  <c r="F59" i="1"/>
  <c r="G59" i="1"/>
  <c r="H59" i="1" s="1"/>
  <c r="F60" i="1"/>
  <c r="G60" i="1"/>
  <c r="F61" i="1"/>
  <c r="G61" i="1"/>
  <c r="H61" i="1" s="1"/>
  <c r="F62" i="1"/>
  <c r="G62" i="1"/>
  <c r="F63" i="1"/>
  <c r="G63" i="1"/>
  <c r="H63" i="1"/>
  <c r="F64" i="1"/>
  <c r="G64" i="1"/>
  <c r="H64" i="1" s="1"/>
  <c r="F65" i="1"/>
  <c r="G65" i="1"/>
  <c r="H65" i="1" s="1"/>
  <c r="F66" i="1"/>
  <c r="G66" i="1"/>
  <c r="H66" i="1" s="1"/>
  <c r="F67" i="1"/>
  <c r="G67" i="1"/>
  <c r="F68" i="1"/>
  <c r="G68" i="1"/>
  <c r="F69" i="1"/>
  <c r="G69" i="1"/>
  <c r="F70" i="1"/>
  <c r="G70" i="1"/>
  <c r="H70" i="1"/>
  <c r="F71" i="1"/>
  <c r="G71" i="1"/>
  <c r="H71" i="1" s="1"/>
  <c r="F72" i="1"/>
  <c r="G72" i="1"/>
  <c r="H72" i="1" s="1"/>
  <c r="F73" i="1"/>
  <c r="G73" i="1"/>
  <c r="H73" i="1" s="1"/>
  <c r="F74" i="1"/>
  <c r="G74" i="1"/>
  <c r="H74" i="1" s="1"/>
  <c r="F75" i="1"/>
  <c r="G75" i="1"/>
  <c r="H75" i="1" s="1"/>
  <c r="F76" i="1"/>
  <c r="G76" i="1"/>
  <c r="H76" i="1" s="1"/>
  <c r="F77" i="1"/>
  <c r="G77" i="1"/>
  <c r="H77" i="1" s="1"/>
  <c r="F78" i="1"/>
  <c r="G78" i="1"/>
  <c r="H78" i="1" s="1"/>
  <c r="F79" i="1"/>
  <c r="G79" i="1"/>
  <c r="H79" i="1" s="1"/>
  <c r="F80" i="1"/>
  <c r="G80" i="1"/>
  <c r="H80" i="1" s="1"/>
  <c r="F81" i="1"/>
  <c r="G81" i="1"/>
  <c r="H81" i="1" s="1"/>
  <c r="F82" i="1"/>
  <c r="G82" i="1"/>
  <c r="F83" i="1"/>
  <c r="G83" i="1"/>
  <c r="F84" i="1"/>
  <c r="G84" i="1"/>
  <c r="H84" i="1"/>
  <c r="F85" i="1"/>
  <c r="G85" i="1"/>
  <c r="H85" i="1" s="1"/>
  <c r="F86" i="1"/>
  <c r="G86" i="1"/>
  <c r="H86" i="1" s="1"/>
  <c r="F89" i="1"/>
  <c r="G89" i="1"/>
  <c r="F90" i="1"/>
  <c r="G90" i="1"/>
  <c r="F91" i="1"/>
  <c r="G91" i="1"/>
  <c r="H91" i="1"/>
  <c r="F92" i="1"/>
  <c r="G92" i="1"/>
  <c r="H92" i="1" s="1"/>
  <c r="F93" i="1"/>
  <c r="G93" i="1"/>
  <c r="H93" i="1" s="1"/>
  <c r="F94" i="1"/>
  <c r="G94" i="1"/>
  <c r="F95" i="1"/>
  <c r="G95" i="1"/>
  <c r="H95" i="1"/>
  <c r="F96" i="1"/>
  <c r="G96" i="1"/>
  <c r="H96" i="1" s="1"/>
  <c r="F97" i="1"/>
  <c r="G97" i="1"/>
  <c r="H97" i="1" s="1"/>
  <c r="F98" i="1"/>
  <c r="G98" i="1"/>
  <c r="H98" i="1" s="1"/>
  <c r="F99" i="1"/>
  <c r="G99" i="1"/>
  <c r="F100" i="1"/>
  <c r="G100" i="1"/>
  <c r="F104" i="1"/>
  <c r="G104" i="1"/>
  <c r="F105" i="1"/>
  <c r="G105" i="1"/>
  <c r="H105" i="1"/>
  <c r="F106" i="1"/>
  <c r="G106" i="1"/>
  <c r="H106" i="1" s="1"/>
  <c r="F107" i="1"/>
  <c r="G107" i="1"/>
  <c r="H107" i="1" s="1"/>
  <c r="F108" i="1"/>
  <c r="G108" i="1"/>
  <c r="F109" i="1"/>
  <c r="G109" i="1"/>
  <c r="F110" i="1"/>
  <c r="G110" i="1"/>
  <c r="F112" i="1"/>
  <c r="G112" i="1"/>
  <c r="F113" i="1"/>
  <c r="G113" i="1"/>
  <c r="H113" i="1"/>
  <c r="F114" i="1"/>
  <c r="G114" i="1"/>
  <c r="H114" i="1" s="1"/>
  <c r="F115" i="1"/>
  <c r="G115" i="1"/>
  <c r="H115" i="1" s="1"/>
  <c r="F117" i="1"/>
  <c r="G117" i="1"/>
  <c r="H117" i="1" s="1"/>
  <c r="F119" i="1"/>
  <c r="G119" i="1"/>
  <c r="H119" i="1"/>
  <c r="F120" i="1"/>
  <c r="G120" i="1"/>
  <c r="H120" i="1" s="1"/>
  <c r="F122" i="1"/>
  <c r="G122" i="1"/>
  <c r="H122" i="1" s="1"/>
  <c r="F123" i="1"/>
  <c r="G123" i="1"/>
  <c r="H123" i="1" s="1"/>
  <c r="F125" i="1"/>
  <c r="G125" i="1"/>
  <c r="H125" i="1" s="1"/>
  <c r="F126" i="1"/>
  <c r="G126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5" i="1"/>
  <c r="G135" i="1"/>
  <c r="H135" i="1"/>
  <c r="F136" i="1"/>
  <c r="G136" i="1"/>
  <c r="H136" i="1" s="1"/>
  <c r="F137" i="1"/>
  <c r="G137" i="1"/>
  <c r="H137" i="1"/>
  <c r="F138" i="1"/>
  <c r="G138" i="1"/>
  <c r="H138" i="1" s="1"/>
  <c r="F140" i="1"/>
  <c r="G140" i="1"/>
  <c r="H140" i="1"/>
  <c r="F142" i="1"/>
  <c r="G142" i="1"/>
  <c r="H142" i="1" s="1"/>
  <c r="F143" i="1"/>
  <c r="G143" i="1"/>
  <c r="F145" i="1"/>
  <c r="G145" i="1"/>
  <c r="F146" i="1"/>
  <c r="G146" i="1"/>
  <c r="H146" i="1"/>
  <c r="F149" i="1"/>
  <c r="G149" i="1"/>
  <c r="H149" i="1" s="1"/>
  <c r="F150" i="1"/>
  <c r="G150" i="1"/>
  <c r="F151" i="1"/>
  <c r="G151" i="1"/>
  <c r="F152" i="1"/>
  <c r="G152" i="1"/>
  <c r="F153" i="1"/>
  <c r="G153" i="1"/>
  <c r="H153" i="1"/>
  <c r="F154" i="1"/>
  <c r="G154" i="1"/>
  <c r="H154" i="1" s="1"/>
  <c r="F155" i="1"/>
  <c r="G155" i="1"/>
  <c r="F156" i="1"/>
  <c r="G156" i="1"/>
  <c r="H156" i="1"/>
  <c r="F157" i="1"/>
  <c r="G157" i="1"/>
  <c r="H157" i="1" s="1"/>
  <c r="F158" i="1"/>
  <c r="G158" i="1"/>
  <c r="H158" i="1" s="1"/>
  <c r="F159" i="1"/>
  <c r="G159" i="1"/>
  <c r="H159" i="1" s="1"/>
  <c r="F160" i="1"/>
  <c r="G160" i="1"/>
  <c r="H160" i="1" s="1"/>
  <c r="F161" i="1"/>
  <c r="G161" i="1"/>
  <c r="H161" i="1" s="1"/>
  <c r="F163" i="1"/>
  <c r="G163" i="1"/>
  <c r="F164" i="1"/>
  <c r="G164" i="1"/>
  <c r="H164" i="1"/>
  <c r="F167" i="1"/>
  <c r="G167" i="1"/>
  <c r="H167" i="1" s="1"/>
  <c r="F168" i="1"/>
  <c r="G168" i="1"/>
  <c r="F169" i="1"/>
  <c r="G169" i="1"/>
  <c r="H169" i="1"/>
  <c r="F170" i="1"/>
  <c r="G170" i="1"/>
  <c r="H170" i="1" s="1"/>
  <c r="F171" i="1"/>
  <c r="G171" i="1"/>
  <c r="H171" i="1" s="1"/>
  <c r="F172" i="1"/>
  <c r="G172" i="1"/>
  <c r="H172" i="1" s="1"/>
  <c r="F173" i="1"/>
  <c r="G173" i="1"/>
  <c r="H173" i="1" s="1"/>
  <c r="F174" i="1"/>
  <c r="G174" i="1"/>
  <c r="F175" i="1"/>
  <c r="G175" i="1"/>
  <c r="F176" i="1"/>
  <c r="G176" i="1"/>
  <c r="F177" i="1"/>
  <c r="G177" i="1"/>
  <c r="F178" i="1"/>
  <c r="G178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262" i="1"/>
  <c r="G262" i="1"/>
  <c r="F264" i="1"/>
  <c r="G264" i="1"/>
  <c r="F265" i="1"/>
  <c r="G265" i="1"/>
  <c r="F266" i="1"/>
  <c r="G266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5" i="1"/>
  <c r="G295" i="1"/>
  <c r="G296" i="1"/>
  <c r="G297" i="1"/>
  <c r="F298" i="1"/>
  <c r="G298" i="1"/>
  <c r="H298" i="1"/>
  <c r="J298" i="1" s="1"/>
  <c r="G299" i="1"/>
  <c r="G300" i="1"/>
  <c r="G301" i="1"/>
  <c r="G302" i="1"/>
  <c r="G303" i="1"/>
  <c r="G304" i="1"/>
  <c r="G306" i="1"/>
  <c r="L309" i="1"/>
  <c r="M309" i="1" s="1"/>
  <c r="F310" i="1"/>
  <c r="G310" i="1"/>
  <c r="F311" i="1"/>
  <c r="G311" i="1"/>
  <c r="F312" i="1"/>
  <c r="G312" i="1"/>
  <c r="F313" i="1"/>
  <c r="G313" i="1"/>
  <c r="F314" i="1"/>
  <c r="G314" i="1"/>
  <c r="F366" i="1"/>
  <c r="G366" i="1"/>
  <c r="F367" i="1"/>
  <c r="G367" i="1"/>
  <c r="H292" i="1" l="1"/>
  <c r="J292" i="1" s="1"/>
  <c r="H291" i="1"/>
  <c r="J291" i="1" s="1"/>
  <c r="H288" i="1"/>
  <c r="J288" i="1" s="1"/>
  <c r="H286" i="1"/>
  <c r="J286" i="1" s="1"/>
  <c r="H283" i="1"/>
  <c r="J283" i="1" s="1"/>
  <c r="H282" i="1"/>
  <c r="J282" i="1" s="1"/>
  <c r="H278" i="1"/>
  <c r="J278" i="1" s="1"/>
  <c r="H277" i="1"/>
  <c r="J277" i="1" s="1"/>
  <c r="H272" i="1"/>
  <c r="L272" i="1" s="1"/>
  <c r="H271" i="1"/>
  <c r="H187" i="1"/>
  <c r="I187" i="1" s="1"/>
  <c r="H186" i="1"/>
  <c r="I186" i="1" s="1"/>
  <c r="H185" i="1"/>
  <c r="L185" i="1" s="1"/>
  <c r="H184" i="1"/>
  <c r="H183" i="1"/>
  <c r="I183" i="1" s="1"/>
  <c r="H182" i="1"/>
  <c r="H178" i="1"/>
  <c r="J178" i="1" s="1"/>
  <c r="H177" i="1"/>
  <c r="H176" i="1"/>
  <c r="I176" i="1" s="1"/>
  <c r="H175" i="1"/>
  <c r="H174" i="1"/>
  <c r="I174" i="1" s="1"/>
  <c r="H168" i="1"/>
  <c r="H163" i="1"/>
  <c r="J163" i="1" s="1"/>
  <c r="H155" i="1"/>
  <c r="H152" i="1"/>
  <c r="J152" i="1" s="1"/>
  <c r="H151" i="1"/>
  <c r="H150" i="1"/>
  <c r="J150" i="1" s="1"/>
  <c r="H145" i="1"/>
  <c r="H143" i="1"/>
  <c r="L143" i="1" s="1"/>
  <c r="H133" i="1"/>
  <c r="H132" i="1"/>
  <c r="L132" i="1" s="1"/>
  <c r="H131" i="1"/>
  <c r="H130" i="1"/>
  <c r="L130" i="1" s="1"/>
  <c r="H129" i="1"/>
  <c r="H128" i="1"/>
  <c r="L128" i="1" s="1"/>
  <c r="H126" i="1"/>
  <c r="H112" i="1"/>
  <c r="L112" i="1" s="1"/>
  <c r="H110" i="1"/>
  <c r="H109" i="1"/>
  <c r="L109" i="1" s="1"/>
  <c r="H108" i="1"/>
  <c r="H104" i="1"/>
  <c r="L104" i="1" s="1"/>
  <c r="H100" i="1"/>
  <c r="H99" i="1"/>
  <c r="L99" i="1" s="1"/>
  <c r="H94" i="1"/>
  <c r="H90" i="1"/>
  <c r="L90" i="1" s="1"/>
  <c r="H89" i="1"/>
  <c r="H83" i="1"/>
  <c r="L83" i="1" s="1"/>
  <c r="H82" i="1"/>
  <c r="H68" i="1"/>
  <c r="J68" i="1" s="1"/>
  <c r="H67" i="1"/>
  <c r="H62" i="1"/>
  <c r="J62" i="1" s="1"/>
  <c r="H56" i="1"/>
  <c r="H55" i="1"/>
  <c r="I55" i="1" s="1"/>
  <c r="H54" i="1"/>
  <c r="H53" i="1"/>
  <c r="I53" i="1" s="1"/>
  <c r="H52" i="1"/>
  <c r="H51" i="1"/>
  <c r="I51" i="1" s="1"/>
  <c r="H50" i="1"/>
  <c r="H49" i="1"/>
  <c r="I49" i="1" s="1"/>
  <c r="H40" i="1"/>
  <c r="H39" i="1"/>
  <c r="I39" i="1" s="1"/>
  <c r="H266" i="1"/>
  <c r="H265" i="1"/>
  <c r="I265" i="1" s="1"/>
  <c r="H264" i="1"/>
  <c r="H262" i="1"/>
  <c r="I262" i="1" s="1"/>
  <c r="H188" i="1"/>
  <c r="L187" i="1"/>
  <c r="H69" i="1"/>
  <c r="H47" i="1"/>
  <c r="I47" i="1" s="1"/>
  <c r="H41" i="1"/>
  <c r="H295" i="1"/>
  <c r="J295" i="1" s="1"/>
  <c r="H293" i="1"/>
  <c r="J293" i="1" s="1"/>
  <c r="L292" i="1"/>
  <c r="H290" i="1"/>
  <c r="H289" i="1"/>
  <c r="J289" i="1" s="1"/>
  <c r="H285" i="1"/>
  <c r="I285" i="1" s="1"/>
  <c r="H284" i="1"/>
  <c r="J284" i="1" s="1"/>
  <c r="L283" i="1"/>
  <c r="H281" i="1"/>
  <c r="H279" i="1"/>
  <c r="J279" i="1" s="1"/>
  <c r="H60" i="1"/>
  <c r="J60" i="1" s="1"/>
  <c r="H276" i="1"/>
  <c r="H275" i="1"/>
  <c r="J275" i="1" s="1"/>
  <c r="H274" i="1"/>
  <c r="H273" i="1"/>
  <c r="J273" i="1" s="1"/>
  <c r="H367" i="1"/>
  <c r="J367" i="1" s="1"/>
  <c r="H314" i="1"/>
  <c r="H312" i="1"/>
  <c r="J312" i="1" s="1"/>
  <c r="H310" i="1"/>
  <c r="I188" i="1"/>
  <c r="J185" i="1"/>
  <c r="J183" i="1"/>
  <c r="I178" i="1"/>
  <c r="L178" i="1"/>
  <c r="J176" i="1"/>
  <c r="L293" i="1"/>
  <c r="L291" i="1"/>
  <c r="L289" i="1"/>
  <c r="L286" i="1"/>
  <c r="L284" i="1"/>
  <c r="L282" i="1"/>
  <c r="L279" i="1"/>
  <c r="L277" i="1"/>
  <c r="L275" i="1"/>
  <c r="L188" i="1"/>
  <c r="J188" i="1"/>
  <c r="L186" i="1"/>
  <c r="J186" i="1"/>
  <c r="I184" i="1"/>
  <c r="J184" i="1"/>
  <c r="L184" i="1"/>
  <c r="I182" i="1"/>
  <c r="J182" i="1"/>
  <c r="L182" i="1"/>
  <c r="I177" i="1"/>
  <c r="J177" i="1"/>
  <c r="L177" i="1"/>
  <c r="I175" i="1"/>
  <c r="J175" i="1"/>
  <c r="L175" i="1"/>
  <c r="H366" i="1"/>
  <c r="J366" i="1" s="1"/>
  <c r="H313" i="1"/>
  <c r="J313" i="1" s="1"/>
  <c r="H311" i="1"/>
  <c r="I311" i="1" s="1"/>
  <c r="J174" i="1"/>
  <c r="I173" i="1"/>
  <c r="J173" i="1"/>
  <c r="L173" i="1"/>
  <c r="I172" i="1"/>
  <c r="J172" i="1"/>
  <c r="M172" i="1" s="1"/>
  <c r="L172" i="1"/>
  <c r="I171" i="1"/>
  <c r="J171" i="1"/>
  <c r="L171" i="1"/>
  <c r="I170" i="1"/>
  <c r="J170" i="1"/>
  <c r="M170" i="1" s="1"/>
  <c r="L170" i="1"/>
  <c r="I169" i="1"/>
  <c r="J169" i="1"/>
  <c r="L169" i="1"/>
  <c r="I168" i="1"/>
  <c r="J168" i="1"/>
  <c r="L168" i="1"/>
  <c r="I167" i="1"/>
  <c r="J167" i="1"/>
  <c r="L167" i="1"/>
  <c r="I164" i="1"/>
  <c r="J164" i="1"/>
  <c r="M164" i="1" s="1"/>
  <c r="L164" i="1"/>
  <c r="I163" i="1"/>
  <c r="L163" i="1"/>
  <c r="I161" i="1"/>
  <c r="J161" i="1"/>
  <c r="M161" i="1" s="1"/>
  <c r="L161" i="1"/>
  <c r="I160" i="1"/>
  <c r="J160" i="1"/>
  <c r="L160" i="1"/>
  <c r="I159" i="1"/>
  <c r="J159" i="1"/>
  <c r="M159" i="1" s="1"/>
  <c r="L159" i="1"/>
  <c r="I158" i="1"/>
  <c r="J158" i="1"/>
  <c r="L158" i="1"/>
  <c r="I157" i="1"/>
  <c r="J157" i="1"/>
  <c r="L157" i="1"/>
  <c r="I156" i="1"/>
  <c r="J156" i="1"/>
  <c r="L156" i="1"/>
  <c r="I155" i="1"/>
  <c r="J155" i="1"/>
  <c r="M155" i="1" s="1"/>
  <c r="L155" i="1"/>
  <c r="I154" i="1"/>
  <c r="J154" i="1"/>
  <c r="L154" i="1"/>
  <c r="I153" i="1"/>
  <c r="J153" i="1"/>
  <c r="M153" i="1" s="1"/>
  <c r="L153" i="1"/>
  <c r="I152" i="1"/>
  <c r="L152" i="1"/>
  <c r="I151" i="1"/>
  <c r="J151" i="1"/>
  <c r="M151" i="1" s="1"/>
  <c r="L151" i="1"/>
  <c r="I150" i="1"/>
  <c r="L150" i="1"/>
  <c r="I149" i="1"/>
  <c r="J149" i="1"/>
  <c r="L149" i="1"/>
  <c r="I146" i="1"/>
  <c r="J146" i="1"/>
  <c r="L146" i="1"/>
  <c r="I145" i="1"/>
  <c r="J145" i="1"/>
  <c r="L145" i="1"/>
  <c r="J143" i="1"/>
  <c r="J142" i="1"/>
  <c r="L142" i="1"/>
  <c r="J140" i="1"/>
  <c r="L140" i="1"/>
  <c r="J138" i="1"/>
  <c r="L138" i="1"/>
  <c r="J137" i="1"/>
  <c r="L137" i="1"/>
  <c r="J136" i="1"/>
  <c r="L136" i="1"/>
  <c r="J135" i="1"/>
  <c r="L135" i="1"/>
  <c r="J133" i="1"/>
  <c r="L133" i="1"/>
  <c r="J132" i="1"/>
  <c r="J131" i="1"/>
  <c r="L131" i="1"/>
  <c r="J130" i="1"/>
  <c r="J129" i="1"/>
  <c r="L129" i="1"/>
  <c r="J128" i="1"/>
  <c r="J126" i="1"/>
  <c r="L126" i="1"/>
  <c r="J125" i="1"/>
  <c r="L125" i="1"/>
  <c r="J123" i="1"/>
  <c r="L123" i="1"/>
  <c r="J122" i="1"/>
  <c r="L122" i="1"/>
  <c r="J120" i="1"/>
  <c r="L120" i="1"/>
  <c r="J119" i="1"/>
  <c r="L119" i="1"/>
  <c r="J117" i="1"/>
  <c r="L117" i="1"/>
  <c r="J115" i="1"/>
  <c r="L115" i="1"/>
  <c r="J114" i="1"/>
  <c r="L114" i="1"/>
  <c r="J113" i="1"/>
  <c r="L113" i="1"/>
  <c r="J112" i="1"/>
  <c r="J110" i="1"/>
  <c r="L110" i="1"/>
  <c r="J109" i="1"/>
  <c r="J108" i="1"/>
  <c r="L108" i="1"/>
  <c r="J107" i="1"/>
  <c r="L107" i="1"/>
  <c r="J106" i="1"/>
  <c r="L106" i="1"/>
  <c r="J105" i="1"/>
  <c r="L105" i="1"/>
  <c r="J104" i="1"/>
  <c r="J100" i="1"/>
  <c r="L100" i="1"/>
  <c r="J99" i="1"/>
  <c r="J98" i="1"/>
  <c r="L98" i="1"/>
  <c r="J97" i="1"/>
  <c r="L97" i="1"/>
  <c r="J96" i="1"/>
  <c r="L96" i="1"/>
  <c r="J95" i="1"/>
  <c r="L95" i="1"/>
  <c r="J94" i="1"/>
  <c r="L94" i="1"/>
  <c r="J93" i="1"/>
  <c r="L93" i="1"/>
  <c r="J92" i="1"/>
  <c r="L92" i="1"/>
  <c r="J91" i="1"/>
  <c r="L91" i="1"/>
  <c r="J90" i="1"/>
  <c r="J89" i="1"/>
  <c r="L89" i="1"/>
  <c r="J86" i="1"/>
  <c r="L86" i="1"/>
  <c r="J85" i="1"/>
  <c r="L85" i="1"/>
  <c r="J84" i="1"/>
  <c r="L84" i="1"/>
  <c r="J83" i="1"/>
  <c r="J82" i="1"/>
  <c r="L82" i="1"/>
  <c r="J81" i="1"/>
  <c r="L81" i="1"/>
  <c r="J80" i="1"/>
  <c r="L80" i="1"/>
  <c r="J79" i="1"/>
  <c r="L79" i="1"/>
  <c r="J78" i="1"/>
  <c r="L78" i="1"/>
  <c r="J77" i="1"/>
  <c r="L77" i="1"/>
  <c r="J76" i="1"/>
  <c r="L76" i="1"/>
  <c r="J75" i="1"/>
  <c r="L75" i="1"/>
  <c r="J74" i="1"/>
  <c r="L74" i="1"/>
  <c r="J19" i="1"/>
  <c r="L19" i="1"/>
  <c r="J18" i="1"/>
  <c r="L18" i="1"/>
  <c r="J17" i="1"/>
  <c r="L17" i="1"/>
  <c r="I367" i="1"/>
  <c r="L367" i="1"/>
  <c r="I314" i="1"/>
  <c r="J314" i="1"/>
  <c r="L314" i="1"/>
  <c r="I312" i="1"/>
  <c r="L312" i="1"/>
  <c r="I310" i="1"/>
  <c r="L310" i="1"/>
  <c r="J310" i="1"/>
  <c r="I366" i="1"/>
  <c r="I313" i="1"/>
  <c r="L313" i="1"/>
  <c r="J311" i="1"/>
  <c r="G305" i="1"/>
  <c r="F303" i="1"/>
  <c r="H303" i="1" s="1"/>
  <c r="F301" i="1"/>
  <c r="H301" i="1" s="1"/>
  <c r="F300" i="1"/>
  <c r="H300" i="1" s="1"/>
  <c r="F297" i="1"/>
  <c r="H297" i="1" s="1"/>
  <c r="G261" i="1"/>
  <c r="G255" i="1"/>
  <c r="G253" i="1"/>
  <c r="G243" i="1"/>
  <c r="G239" i="1"/>
  <c r="G235" i="1"/>
  <c r="G226" i="1"/>
  <c r="G223" i="1"/>
  <c r="G220" i="1"/>
  <c r="G218" i="1"/>
  <c r="G215" i="1"/>
  <c r="G213" i="1"/>
  <c r="G211" i="1"/>
  <c r="G209" i="1"/>
  <c r="G206" i="1"/>
  <c r="G203" i="1"/>
  <c r="G200" i="1"/>
  <c r="G197" i="1"/>
  <c r="G194" i="1"/>
  <c r="G192" i="1"/>
  <c r="G190" i="1"/>
  <c r="G308" i="1"/>
  <c r="F302" i="1"/>
  <c r="H302" i="1" s="1"/>
  <c r="F299" i="1"/>
  <c r="H299" i="1" s="1"/>
  <c r="F296" i="1"/>
  <c r="H296" i="1" s="1"/>
  <c r="G259" i="1"/>
  <c r="G257" i="1"/>
  <c r="G248" i="1"/>
  <c r="G241" i="1"/>
  <c r="G237" i="1"/>
  <c r="G233" i="1"/>
  <c r="G229" i="1"/>
  <c r="F308" i="1"/>
  <c r="F306" i="1"/>
  <c r="H306" i="1" s="1"/>
  <c r="F305" i="1"/>
  <c r="F304" i="1"/>
  <c r="H304" i="1" s="1"/>
  <c r="I298" i="1"/>
  <c r="L298" i="1"/>
  <c r="I295" i="1"/>
  <c r="I293" i="1"/>
  <c r="M293" i="1" s="1"/>
  <c r="I292" i="1"/>
  <c r="I291" i="1"/>
  <c r="M291" i="1" s="1"/>
  <c r="I290" i="1"/>
  <c r="I289" i="1"/>
  <c r="M289" i="1" s="1"/>
  <c r="I286" i="1"/>
  <c r="M286" i="1" s="1"/>
  <c r="I284" i="1"/>
  <c r="M284" i="1" s="1"/>
  <c r="I282" i="1"/>
  <c r="M282" i="1" s="1"/>
  <c r="I281" i="1"/>
  <c r="I279" i="1"/>
  <c r="M279" i="1" s="1"/>
  <c r="I277" i="1"/>
  <c r="M277" i="1" s="1"/>
  <c r="I276" i="1"/>
  <c r="I275" i="1"/>
  <c r="M275" i="1" s="1"/>
  <c r="I274" i="1"/>
  <c r="I273" i="1"/>
  <c r="J272" i="1"/>
  <c r="I271" i="1"/>
  <c r="J271" i="1"/>
  <c r="L271" i="1"/>
  <c r="I266" i="1"/>
  <c r="J266" i="1"/>
  <c r="L266" i="1"/>
  <c r="J265" i="1"/>
  <c r="I264" i="1"/>
  <c r="J264" i="1"/>
  <c r="L264" i="1"/>
  <c r="J262" i="1"/>
  <c r="G260" i="1"/>
  <c r="G258" i="1"/>
  <c r="G256" i="1"/>
  <c r="G254" i="1"/>
  <c r="G252" i="1"/>
  <c r="G244" i="1"/>
  <c r="G242" i="1"/>
  <c r="G240" i="1"/>
  <c r="G238" i="1"/>
  <c r="G236" i="1"/>
  <c r="G234" i="1"/>
  <c r="G232" i="1"/>
  <c r="G228" i="1"/>
  <c r="G225" i="1"/>
  <c r="G221" i="1"/>
  <c r="G219" i="1"/>
  <c r="G217" i="1"/>
  <c r="G214" i="1"/>
  <c r="G212" i="1"/>
  <c r="G210" i="1"/>
  <c r="G207" i="1"/>
  <c r="G204" i="1"/>
  <c r="G201" i="1"/>
  <c r="G198" i="1"/>
  <c r="G196" i="1"/>
  <c r="G193" i="1"/>
  <c r="G191" i="1"/>
  <c r="F261" i="1"/>
  <c r="F260" i="1"/>
  <c r="H260" i="1" s="1"/>
  <c r="F259" i="1"/>
  <c r="F258" i="1"/>
  <c r="H258" i="1" s="1"/>
  <c r="F257" i="1"/>
  <c r="F256" i="1"/>
  <c r="H256" i="1" s="1"/>
  <c r="F255" i="1"/>
  <c r="F254" i="1"/>
  <c r="H254" i="1" s="1"/>
  <c r="F253" i="1"/>
  <c r="F252" i="1"/>
  <c r="H252" i="1" s="1"/>
  <c r="F248" i="1"/>
  <c r="F244" i="1"/>
  <c r="H244" i="1" s="1"/>
  <c r="F243" i="1"/>
  <c r="F242" i="1"/>
  <c r="H242" i="1" s="1"/>
  <c r="F241" i="1"/>
  <c r="F240" i="1"/>
  <c r="H240" i="1" s="1"/>
  <c r="F239" i="1"/>
  <c r="F238" i="1"/>
  <c r="H238" i="1" s="1"/>
  <c r="F237" i="1"/>
  <c r="F236" i="1"/>
  <c r="H236" i="1" s="1"/>
  <c r="F235" i="1"/>
  <c r="F234" i="1"/>
  <c r="H234" i="1" s="1"/>
  <c r="F233" i="1"/>
  <c r="F232" i="1"/>
  <c r="H232" i="1" s="1"/>
  <c r="F229" i="1"/>
  <c r="F228" i="1"/>
  <c r="H228" i="1" s="1"/>
  <c r="F226" i="1"/>
  <c r="F225" i="1"/>
  <c r="H225" i="1" s="1"/>
  <c r="F223" i="1"/>
  <c r="F221" i="1"/>
  <c r="F220" i="1"/>
  <c r="F219" i="1"/>
  <c r="H219" i="1" s="1"/>
  <c r="F218" i="1"/>
  <c r="F217" i="1"/>
  <c r="H217" i="1" s="1"/>
  <c r="F215" i="1"/>
  <c r="F214" i="1"/>
  <c r="H214" i="1" s="1"/>
  <c r="F213" i="1"/>
  <c r="F212" i="1"/>
  <c r="H212" i="1" s="1"/>
  <c r="F211" i="1"/>
  <c r="F210" i="1"/>
  <c r="H210" i="1" s="1"/>
  <c r="F209" i="1"/>
  <c r="F207" i="1"/>
  <c r="H207" i="1" s="1"/>
  <c r="F206" i="1"/>
  <c r="F204" i="1"/>
  <c r="H204" i="1" s="1"/>
  <c r="F203" i="1"/>
  <c r="F201" i="1"/>
  <c r="H201" i="1" s="1"/>
  <c r="F200" i="1"/>
  <c r="F198" i="1"/>
  <c r="H198" i="1" s="1"/>
  <c r="F197" i="1"/>
  <c r="F196" i="1"/>
  <c r="H196" i="1" s="1"/>
  <c r="F194" i="1"/>
  <c r="F193" i="1"/>
  <c r="H193" i="1" s="1"/>
  <c r="F192" i="1"/>
  <c r="F191" i="1"/>
  <c r="H191" i="1" s="1"/>
  <c r="F190" i="1"/>
  <c r="M168" i="1"/>
  <c r="M157" i="1"/>
  <c r="M149" i="1"/>
  <c r="I142" i="1"/>
  <c r="I140" i="1"/>
  <c r="I138" i="1"/>
  <c r="I137" i="1"/>
  <c r="I136" i="1"/>
  <c r="I135" i="1"/>
  <c r="I133" i="1"/>
  <c r="I131" i="1"/>
  <c r="I129" i="1"/>
  <c r="I126" i="1"/>
  <c r="I125" i="1"/>
  <c r="I123" i="1"/>
  <c r="I122" i="1"/>
  <c r="I120" i="1"/>
  <c r="I119" i="1"/>
  <c r="I117" i="1"/>
  <c r="I115" i="1"/>
  <c r="I114" i="1"/>
  <c r="I113" i="1"/>
  <c r="I112" i="1"/>
  <c r="I110" i="1"/>
  <c r="I109" i="1"/>
  <c r="I108" i="1"/>
  <c r="I107" i="1"/>
  <c r="I106" i="1"/>
  <c r="I105" i="1"/>
  <c r="I100" i="1"/>
  <c r="I98" i="1"/>
  <c r="I97" i="1"/>
  <c r="I96" i="1"/>
  <c r="I95" i="1"/>
  <c r="I94" i="1"/>
  <c r="I93" i="1"/>
  <c r="I92" i="1"/>
  <c r="I91" i="1"/>
  <c r="I90" i="1"/>
  <c r="I89" i="1"/>
  <c r="I86" i="1"/>
  <c r="I85" i="1"/>
  <c r="I84" i="1"/>
  <c r="I82" i="1"/>
  <c r="I81" i="1"/>
  <c r="I80" i="1"/>
  <c r="I79" i="1"/>
  <c r="I78" i="1"/>
  <c r="I77" i="1"/>
  <c r="I76" i="1"/>
  <c r="I75" i="1"/>
  <c r="I74" i="1"/>
  <c r="I73" i="1"/>
  <c r="J73" i="1"/>
  <c r="L73" i="1"/>
  <c r="I72" i="1"/>
  <c r="J72" i="1"/>
  <c r="L72" i="1"/>
  <c r="I71" i="1"/>
  <c r="J71" i="1"/>
  <c r="L71" i="1"/>
  <c r="I70" i="1"/>
  <c r="J70" i="1"/>
  <c r="L70" i="1"/>
  <c r="I69" i="1"/>
  <c r="J69" i="1"/>
  <c r="L69" i="1"/>
  <c r="I68" i="1"/>
  <c r="L68" i="1"/>
  <c r="I67" i="1"/>
  <c r="J67" i="1"/>
  <c r="L67" i="1"/>
  <c r="I66" i="1"/>
  <c r="J66" i="1"/>
  <c r="L66" i="1"/>
  <c r="I65" i="1"/>
  <c r="J65" i="1"/>
  <c r="L65" i="1"/>
  <c r="I64" i="1"/>
  <c r="J64" i="1"/>
  <c r="L64" i="1"/>
  <c r="I63" i="1"/>
  <c r="J63" i="1"/>
  <c r="L63" i="1"/>
  <c r="I62" i="1"/>
  <c r="L62" i="1"/>
  <c r="I61" i="1"/>
  <c r="J61" i="1"/>
  <c r="L61" i="1"/>
  <c r="I60" i="1"/>
  <c r="L60" i="1"/>
  <c r="I59" i="1"/>
  <c r="J59" i="1"/>
  <c r="L59" i="1"/>
  <c r="I58" i="1"/>
  <c r="J58" i="1"/>
  <c r="L58" i="1"/>
  <c r="I57" i="1"/>
  <c r="J57" i="1"/>
  <c r="L57" i="1"/>
  <c r="I56" i="1"/>
  <c r="J56" i="1"/>
  <c r="L56" i="1"/>
  <c r="J55" i="1"/>
  <c r="I54" i="1"/>
  <c r="J54" i="1"/>
  <c r="L54" i="1"/>
  <c r="J53" i="1"/>
  <c r="I52" i="1"/>
  <c r="J52" i="1"/>
  <c r="L52" i="1"/>
  <c r="J51" i="1"/>
  <c r="I50" i="1"/>
  <c r="J50" i="1"/>
  <c r="L50" i="1"/>
  <c r="J49" i="1"/>
  <c r="I48" i="1"/>
  <c r="J48" i="1"/>
  <c r="L48" i="1"/>
  <c r="J47" i="1"/>
  <c r="I44" i="1"/>
  <c r="J44" i="1"/>
  <c r="L44" i="1"/>
  <c r="I43" i="1"/>
  <c r="J43" i="1"/>
  <c r="L43" i="1"/>
  <c r="I42" i="1"/>
  <c r="J42" i="1"/>
  <c r="L42" i="1"/>
  <c r="I41" i="1"/>
  <c r="J41" i="1"/>
  <c r="L41" i="1"/>
  <c r="I40" i="1"/>
  <c r="J40" i="1"/>
  <c r="L40" i="1"/>
  <c r="J39" i="1"/>
  <c r="G32" i="1"/>
  <c r="H32" i="1" s="1"/>
  <c r="G31" i="1"/>
  <c r="F29" i="1"/>
  <c r="H29" i="1" s="1"/>
  <c r="F28" i="1"/>
  <c r="H28" i="1" s="1"/>
  <c r="F27" i="1"/>
  <c r="H27" i="1" s="1"/>
  <c r="F26" i="1"/>
  <c r="H26" i="1" s="1"/>
  <c r="F25" i="1"/>
  <c r="H25" i="1" s="1"/>
  <c r="J24" i="1"/>
  <c r="L24" i="1"/>
  <c r="I24" i="1"/>
  <c r="J22" i="1"/>
  <c r="L22" i="1"/>
  <c r="I22" i="1"/>
  <c r="J33" i="1"/>
  <c r="L33" i="1"/>
  <c r="G30" i="1"/>
  <c r="F21" i="1"/>
  <c r="H21" i="1" s="1"/>
  <c r="J20" i="1"/>
  <c r="L20" i="1"/>
  <c r="I19" i="1"/>
  <c r="I18" i="1"/>
  <c r="I17" i="1"/>
  <c r="L39" i="1" l="1"/>
  <c r="M39" i="1" s="1"/>
  <c r="L47" i="1"/>
  <c r="L49" i="1"/>
  <c r="M49" i="1" s="1"/>
  <c r="L51" i="1"/>
  <c r="L53" i="1"/>
  <c r="M53" i="1" s="1"/>
  <c r="L55" i="1"/>
  <c r="I83" i="1"/>
  <c r="M83" i="1" s="1"/>
  <c r="I99" i="1"/>
  <c r="I104" i="1"/>
  <c r="M104" i="1" s="1"/>
  <c r="I128" i="1"/>
  <c r="I130" i="1"/>
  <c r="M130" i="1" s="1"/>
  <c r="I132" i="1"/>
  <c r="I143" i="1"/>
  <c r="H190" i="1"/>
  <c r="L190" i="1" s="1"/>
  <c r="H194" i="1"/>
  <c r="H200" i="1"/>
  <c r="L200" i="1" s="1"/>
  <c r="H206" i="1"/>
  <c r="H211" i="1"/>
  <c r="L211" i="1" s="1"/>
  <c r="H215" i="1"/>
  <c r="H220" i="1"/>
  <c r="L220" i="1" s="1"/>
  <c r="H226" i="1"/>
  <c r="H239" i="1"/>
  <c r="J239" i="1" s="1"/>
  <c r="H253" i="1"/>
  <c r="H261" i="1"/>
  <c r="L261" i="1" s="1"/>
  <c r="L262" i="1"/>
  <c r="L265" i="1"/>
  <c r="M265" i="1" s="1"/>
  <c r="I272" i="1"/>
  <c r="I278" i="1"/>
  <c r="I283" i="1"/>
  <c r="M283" i="1" s="1"/>
  <c r="I288" i="1"/>
  <c r="M288" i="1" s="1"/>
  <c r="M292" i="1"/>
  <c r="L295" i="1"/>
  <c r="M295" i="1" s="1"/>
  <c r="L366" i="1"/>
  <c r="L174" i="1"/>
  <c r="M174" i="1" s="1"/>
  <c r="L273" i="1"/>
  <c r="M273" i="1" s="1"/>
  <c r="L176" i="1"/>
  <c r="M176" i="1" s="1"/>
  <c r="L183" i="1"/>
  <c r="M183" i="1" s="1"/>
  <c r="I185" i="1"/>
  <c r="M185" i="1" s="1"/>
  <c r="J187" i="1"/>
  <c r="M187" i="1" s="1"/>
  <c r="L278" i="1"/>
  <c r="L288" i="1"/>
  <c r="J285" i="1"/>
  <c r="M285" i="1" s="1"/>
  <c r="L285" i="1"/>
  <c r="J281" i="1"/>
  <c r="L281" i="1"/>
  <c r="J290" i="1"/>
  <c r="L290" i="1"/>
  <c r="M178" i="1"/>
  <c r="M272" i="1"/>
  <c r="J274" i="1"/>
  <c r="L274" i="1"/>
  <c r="J276" i="1"/>
  <c r="L276" i="1"/>
  <c r="H221" i="1"/>
  <c r="L221" i="1" s="1"/>
  <c r="M188" i="1"/>
  <c r="M17" i="1"/>
  <c r="M19" i="1"/>
  <c r="M20" i="1"/>
  <c r="M33" i="1"/>
  <c r="M24" i="1"/>
  <c r="M75" i="1"/>
  <c r="M77" i="1"/>
  <c r="M79" i="1"/>
  <c r="M81" i="1"/>
  <c r="M85" i="1"/>
  <c r="M89" i="1"/>
  <c r="M91" i="1"/>
  <c r="M93" i="1"/>
  <c r="M95" i="1"/>
  <c r="M97" i="1"/>
  <c r="M99" i="1"/>
  <c r="M106" i="1"/>
  <c r="M108" i="1"/>
  <c r="M110" i="1"/>
  <c r="M113" i="1"/>
  <c r="M115" i="1"/>
  <c r="M119" i="1"/>
  <c r="M122" i="1"/>
  <c r="M125" i="1"/>
  <c r="M128" i="1"/>
  <c r="M132" i="1"/>
  <c r="M135" i="1"/>
  <c r="M137" i="1"/>
  <c r="M140" i="1"/>
  <c r="M143" i="1"/>
  <c r="L311" i="1"/>
  <c r="M310" i="1"/>
  <c r="M314" i="1"/>
  <c r="M146" i="1"/>
  <c r="M150" i="1"/>
  <c r="M152" i="1"/>
  <c r="M154" i="1"/>
  <c r="M156" i="1"/>
  <c r="M158" i="1"/>
  <c r="M160" i="1"/>
  <c r="M163" i="1"/>
  <c r="M167" i="1"/>
  <c r="M169" i="1"/>
  <c r="M171" i="1"/>
  <c r="M173" i="1"/>
  <c r="M175" i="1"/>
  <c r="M177" i="1"/>
  <c r="M182" i="1"/>
  <c r="M184" i="1"/>
  <c r="M186" i="1"/>
  <c r="M264" i="1"/>
  <c r="M266" i="1"/>
  <c r="M313" i="1"/>
  <c r="M18" i="1"/>
  <c r="M22" i="1"/>
  <c r="M40" i="1"/>
  <c r="M42" i="1"/>
  <c r="M44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90" i="1"/>
  <c r="M92" i="1"/>
  <c r="M94" i="1"/>
  <c r="M96" i="1"/>
  <c r="M98" i="1"/>
  <c r="M100" i="1"/>
  <c r="M105" i="1"/>
  <c r="M107" i="1"/>
  <c r="M109" i="1"/>
  <c r="M112" i="1"/>
  <c r="M114" i="1"/>
  <c r="M117" i="1"/>
  <c r="M120" i="1"/>
  <c r="M123" i="1"/>
  <c r="M126" i="1"/>
  <c r="M129" i="1"/>
  <c r="M131" i="1"/>
  <c r="M133" i="1"/>
  <c r="M136" i="1"/>
  <c r="M138" i="1"/>
  <c r="M142" i="1"/>
  <c r="H192" i="1"/>
  <c r="J192" i="1" s="1"/>
  <c r="H197" i="1"/>
  <c r="H203" i="1"/>
  <c r="J203" i="1" s="1"/>
  <c r="H209" i="1"/>
  <c r="H213" i="1"/>
  <c r="J213" i="1" s="1"/>
  <c r="H218" i="1"/>
  <c r="H223" i="1"/>
  <c r="L223" i="1" s="1"/>
  <c r="H235" i="1"/>
  <c r="H243" i="1"/>
  <c r="J243" i="1" s="1"/>
  <c r="H255" i="1"/>
  <c r="M262" i="1"/>
  <c r="M271" i="1"/>
  <c r="H305" i="1"/>
  <c r="M311" i="1"/>
  <c r="M366" i="1"/>
  <c r="M312" i="1"/>
  <c r="M367" i="1"/>
  <c r="M145" i="1"/>
  <c r="M41" i="1"/>
  <c r="M43" i="1"/>
  <c r="M47" i="1"/>
  <c r="M51" i="1"/>
  <c r="M55" i="1"/>
  <c r="M57" i="1"/>
  <c r="M59" i="1"/>
  <c r="M61" i="1"/>
  <c r="M63" i="1"/>
  <c r="M65" i="1"/>
  <c r="M67" i="1"/>
  <c r="M69" i="1"/>
  <c r="M71" i="1"/>
  <c r="M73" i="1"/>
  <c r="J304" i="1"/>
  <c r="L304" i="1"/>
  <c r="I304" i="1"/>
  <c r="M304" i="1" s="1"/>
  <c r="J306" i="1"/>
  <c r="L306" i="1"/>
  <c r="I306" i="1"/>
  <c r="J296" i="1"/>
  <c r="L296" i="1"/>
  <c r="I296" i="1"/>
  <c r="J299" i="1"/>
  <c r="L299" i="1"/>
  <c r="I299" i="1"/>
  <c r="J302" i="1"/>
  <c r="L302" i="1"/>
  <c r="I302" i="1"/>
  <c r="I21" i="1"/>
  <c r="J21" i="1"/>
  <c r="L21" i="1"/>
  <c r="J25" i="1"/>
  <c r="L25" i="1"/>
  <c r="I25" i="1"/>
  <c r="J26" i="1"/>
  <c r="L26" i="1"/>
  <c r="I26" i="1"/>
  <c r="J27" i="1"/>
  <c r="L27" i="1"/>
  <c r="I27" i="1"/>
  <c r="J28" i="1"/>
  <c r="L28" i="1"/>
  <c r="I28" i="1"/>
  <c r="J29" i="1"/>
  <c r="L29" i="1"/>
  <c r="I29" i="1"/>
  <c r="I32" i="1"/>
  <c r="J32" i="1"/>
  <c r="L32" i="1"/>
  <c r="J190" i="1"/>
  <c r="I190" i="1"/>
  <c r="J191" i="1"/>
  <c r="L191" i="1"/>
  <c r="I191" i="1"/>
  <c r="L192" i="1"/>
  <c r="J193" i="1"/>
  <c r="L193" i="1"/>
  <c r="I193" i="1"/>
  <c r="J194" i="1"/>
  <c r="L194" i="1"/>
  <c r="I194" i="1"/>
  <c r="J196" i="1"/>
  <c r="L196" i="1"/>
  <c r="I196" i="1"/>
  <c r="J197" i="1"/>
  <c r="L197" i="1"/>
  <c r="I197" i="1"/>
  <c r="J198" i="1"/>
  <c r="L198" i="1"/>
  <c r="I198" i="1"/>
  <c r="J200" i="1"/>
  <c r="I200" i="1"/>
  <c r="J201" i="1"/>
  <c r="L201" i="1"/>
  <c r="I201" i="1"/>
  <c r="L203" i="1"/>
  <c r="J204" i="1"/>
  <c r="L204" i="1"/>
  <c r="I204" i="1"/>
  <c r="J206" i="1"/>
  <c r="L206" i="1"/>
  <c r="I206" i="1"/>
  <c r="J207" i="1"/>
  <c r="L207" i="1"/>
  <c r="I207" i="1"/>
  <c r="J209" i="1"/>
  <c r="L209" i="1"/>
  <c r="I209" i="1"/>
  <c r="J210" i="1"/>
  <c r="L210" i="1"/>
  <c r="I210" i="1"/>
  <c r="J211" i="1"/>
  <c r="I211" i="1"/>
  <c r="J212" i="1"/>
  <c r="L212" i="1"/>
  <c r="I212" i="1"/>
  <c r="L213" i="1"/>
  <c r="J214" i="1"/>
  <c r="L214" i="1"/>
  <c r="I214" i="1"/>
  <c r="J215" i="1"/>
  <c r="L215" i="1"/>
  <c r="I215" i="1"/>
  <c r="J217" i="1"/>
  <c r="L217" i="1"/>
  <c r="I217" i="1"/>
  <c r="J218" i="1"/>
  <c r="L218" i="1"/>
  <c r="I218" i="1"/>
  <c r="J219" i="1"/>
  <c r="L219" i="1"/>
  <c r="I219" i="1"/>
  <c r="J220" i="1"/>
  <c r="I220" i="1"/>
  <c r="I221" i="1"/>
  <c r="J225" i="1"/>
  <c r="L225" i="1"/>
  <c r="I225" i="1"/>
  <c r="J226" i="1"/>
  <c r="L226" i="1"/>
  <c r="I226" i="1"/>
  <c r="J228" i="1"/>
  <c r="L228" i="1"/>
  <c r="I228" i="1"/>
  <c r="H229" i="1"/>
  <c r="J232" i="1"/>
  <c r="L232" i="1"/>
  <c r="I232" i="1"/>
  <c r="M232" i="1" s="1"/>
  <c r="H233" i="1"/>
  <c r="J234" i="1"/>
  <c r="L234" i="1"/>
  <c r="I234" i="1"/>
  <c r="J235" i="1"/>
  <c r="L235" i="1"/>
  <c r="I235" i="1"/>
  <c r="J236" i="1"/>
  <c r="L236" i="1"/>
  <c r="I236" i="1"/>
  <c r="H237" i="1"/>
  <c r="J238" i="1"/>
  <c r="L238" i="1"/>
  <c r="I238" i="1"/>
  <c r="L239" i="1"/>
  <c r="J240" i="1"/>
  <c r="L240" i="1"/>
  <c r="I240" i="1"/>
  <c r="H241" i="1"/>
  <c r="J242" i="1"/>
  <c r="L242" i="1"/>
  <c r="I242" i="1"/>
  <c r="J244" i="1"/>
  <c r="L244" i="1"/>
  <c r="I244" i="1"/>
  <c r="H248" i="1"/>
  <c r="J252" i="1"/>
  <c r="L252" i="1"/>
  <c r="I252" i="1"/>
  <c r="J253" i="1"/>
  <c r="L253" i="1"/>
  <c r="I253" i="1"/>
  <c r="J254" i="1"/>
  <c r="L254" i="1"/>
  <c r="I254" i="1"/>
  <c r="J255" i="1"/>
  <c r="L255" i="1"/>
  <c r="I255" i="1"/>
  <c r="J256" i="1"/>
  <c r="L256" i="1"/>
  <c r="I256" i="1"/>
  <c r="H257" i="1"/>
  <c r="J258" i="1"/>
  <c r="L258" i="1"/>
  <c r="I258" i="1"/>
  <c r="H259" i="1"/>
  <c r="J260" i="1"/>
  <c r="L260" i="1"/>
  <c r="I260" i="1"/>
  <c r="J261" i="1"/>
  <c r="I261" i="1"/>
  <c r="M298" i="1"/>
  <c r="J305" i="1"/>
  <c r="L305" i="1"/>
  <c r="I305" i="1"/>
  <c r="H308" i="1"/>
  <c r="J297" i="1"/>
  <c r="I297" i="1"/>
  <c r="L297" i="1"/>
  <c r="J300" i="1"/>
  <c r="L300" i="1"/>
  <c r="I300" i="1"/>
  <c r="J301" i="1"/>
  <c r="L301" i="1"/>
  <c r="I301" i="1"/>
  <c r="J303" i="1"/>
  <c r="L303" i="1"/>
  <c r="I303" i="1"/>
  <c r="M278" i="1" l="1"/>
  <c r="M256" i="1"/>
  <c r="M252" i="1"/>
  <c r="I239" i="1"/>
  <c r="I223" i="1"/>
  <c r="J221" i="1"/>
  <c r="M290" i="1"/>
  <c r="M281" i="1"/>
  <c r="M276" i="1"/>
  <c r="M274" i="1"/>
  <c r="M244" i="1"/>
  <c r="M242" i="1"/>
  <c r="M240" i="1"/>
  <c r="M238" i="1"/>
  <c r="M236" i="1"/>
  <c r="M234" i="1"/>
  <c r="M226" i="1"/>
  <c r="M217" i="1"/>
  <c r="M301" i="1"/>
  <c r="M261" i="1"/>
  <c r="M258" i="1"/>
  <c r="M254" i="1"/>
  <c r="L243" i="1"/>
  <c r="M239" i="1"/>
  <c r="J223" i="1"/>
  <c r="M223" i="1" s="1"/>
  <c r="M220" i="1"/>
  <c r="M218" i="1"/>
  <c r="M214" i="1"/>
  <c r="M212" i="1"/>
  <c r="M210" i="1"/>
  <c r="M207" i="1"/>
  <c r="M204" i="1"/>
  <c r="M201" i="1"/>
  <c r="M198" i="1"/>
  <c r="M196" i="1"/>
  <c r="M193" i="1"/>
  <c r="M191" i="1"/>
  <c r="M28" i="1"/>
  <c r="M26" i="1"/>
  <c r="M299" i="1"/>
  <c r="M306" i="1"/>
  <c r="M32" i="1"/>
  <c r="M21" i="1"/>
  <c r="M303" i="1"/>
  <c r="M300" i="1"/>
  <c r="M297" i="1"/>
  <c r="M305" i="1"/>
  <c r="M260" i="1"/>
  <c r="M255" i="1"/>
  <c r="M253" i="1"/>
  <c r="I243" i="1"/>
  <c r="M235" i="1"/>
  <c r="M228" i="1"/>
  <c r="M225" i="1"/>
  <c r="M221" i="1"/>
  <c r="M219" i="1"/>
  <c r="M215" i="1"/>
  <c r="I213" i="1"/>
  <c r="M213" i="1" s="1"/>
  <c r="M211" i="1"/>
  <c r="M209" i="1"/>
  <c r="M206" i="1"/>
  <c r="I203" i="1"/>
  <c r="M203" i="1" s="1"/>
  <c r="M200" i="1"/>
  <c r="M197" i="1"/>
  <c r="M194" i="1"/>
  <c r="I192" i="1"/>
  <c r="M192" i="1" s="1"/>
  <c r="M190" i="1"/>
  <c r="M29" i="1"/>
  <c r="M27" i="1"/>
  <c r="M25" i="1"/>
  <c r="M302" i="1"/>
  <c r="M296" i="1"/>
  <c r="J259" i="1"/>
  <c r="L259" i="1"/>
  <c r="I259" i="1"/>
  <c r="J308" i="1"/>
  <c r="L308" i="1"/>
  <c r="I308" i="1"/>
  <c r="J257" i="1"/>
  <c r="L257" i="1"/>
  <c r="I257" i="1"/>
  <c r="J241" i="1"/>
  <c r="L241" i="1"/>
  <c r="I241" i="1"/>
  <c r="J233" i="1"/>
  <c r="L233" i="1"/>
  <c r="I233" i="1"/>
  <c r="J248" i="1"/>
  <c r="L248" i="1"/>
  <c r="I248" i="1"/>
  <c r="J237" i="1"/>
  <c r="L237" i="1"/>
  <c r="I237" i="1"/>
  <c r="J229" i="1"/>
  <c r="L229" i="1"/>
  <c r="I229" i="1"/>
  <c r="M229" i="1" l="1"/>
  <c r="M248" i="1"/>
  <c r="M241" i="1"/>
  <c r="M308" i="1"/>
  <c r="M243" i="1"/>
  <c r="M237" i="1"/>
  <c r="M233" i="1"/>
  <c r="M257" i="1"/>
  <c r="M259" i="1"/>
  <c r="P4" i="2" l="1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W4" i="2" l="1"/>
  <c r="AR26" i="2"/>
  <c r="W22" i="2"/>
  <c r="W20" i="2"/>
  <c r="AR4" i="2"/>
  <c r="AR30" i="2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</calcChain>
</file>

<file path=xl/sharedStrings.xml><?xml version="1.0" encoding="utf-8"?>
<sst xmlns="http://schemas.openxmlformats.org/spreadsheetml/2006/main" count="704" uniqueCount="412">
  <si>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</si>
  <si>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</si>
  <si>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</si>
  <si>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</si>
  <si>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</si>
  <si>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</si>
  <si>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</si>
  <si>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</si>
  <si>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</si>
  <si>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</si>
  <si>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</si>
  <si>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</si>
  <si>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</si>
  <si>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</si>
  <si>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</si>
  <si>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</si>
  <si>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</si>
  <si>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</si>
  <si>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</si>
  <si>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</si>
  <si>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</si>
  <si>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</si>
  <si>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</si>
  <si>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</si>
  <si>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</si>
  <si>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</si>
  <si>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</si>
  <si>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</si>
  <si>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</si>
  <si>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</si>
  <si>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</si>
  <si>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</si>
  <si>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36-41-N Stavebnictví</t>
  </si>
  <si>
    <t>53-45-N/004 dipl. radiologický asistent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</si>
  <si>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</si>
  <si>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</si>
  <si>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</si>
  <si>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</si>
  <si>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</si>
  <si>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</si>
  <si>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</si>
  <si>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</si>
  <si>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</si>
  <si>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</si>
  <si>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</si>
  <si>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</si>
  <si>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23-4x-N  Strojírenství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</si>
  <si>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</si>
  <si>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</si>
  <si>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</si>
  <si>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</si>
  <si>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</si>
  <si>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</si>
  <si>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</si>
  <si>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</si>
  <si>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</si>
  <si>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</si>
  <si>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tělesné postižení v MŠ</t>
  </si>
  <si>
    <t>na tělesné postižení v ZŠ</t>
  </si>
  <si>
    <t>na tělesné postižení v SŠ</t>
  </si>
  <si>
    <t>na těžké mentální postižení v MŠ</t>
  </si>
  <si>
    <t>na sluchové postižení v ZŠ 1.st.</t>
  </si>
  <si>
    <t>na sluchové postižení v ZŠ 2.st.</t>
  </si>
  <si>
    <t>na zrakové postižení v ZŠ 1. st.</t>
  </si>
  <si>
    <t>na zrakové postižení v ZŠ 2. st.</t>
  </si>
  <si>
    <t>na tělesné postižení v ZŠ 1. st.</t>
  </si>
  <si>
    <t>na tělesné postižení v ZŠ 2. st.</t>
  </si>
  <si>
    <t>Příplatky na individuálně integrované žáky se zdrav. postiž.</t>
  </si>
  <si>
    <t>na autismus, kombinace smysl. a tělesného postižení v MŠ</t>
  </si>
  <si>
    <t>na autismus, kombinace smyslového a tělesného postižení v ZŠ</t>
  </si>
  <si>
    <t>na autismus, kombinace smyslového a tělesného postižení v ZŠ 1. st.</t>
  </si>
  <si>
    <t>na autismus, kombinace smyslového a tělesného postižení v ZŠ 2. st.</t>
  </si>
  <si>
    <t>na autismus, kombinace smyslového a tělesného postižení v SŠ</t>
  </si>
  <si>
    <t>Příplatky na žáky ve školách a třídách samostatně zřízených</t>
  </si>
  <si>
    <t xml:space="preserve">v běžných třídách v mateřské, základní a střední škole 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</si>
  <si>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</si>
  <si>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</si>
  <si>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</si>
  <si>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</si>
  <si>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</si>
  <si>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</si>
  <si>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škole, jde-li o dítě s docházkou dle zák. 117/95 Sb.</t>
  </si>
  <si>
    <t>Mateřské škole s internátním provozem</t>
  </si>
  <si>
    <t>1,5 x</t>
  </si>
  <si>
    <t xml:space="preserve">      ve výši 1,5 násobku základního normativu příslušného oboru</t>
  </si>
  <si>
    <t xml:space="preserve">      ve výši příslušné základní částky normativu příslušného oboru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</si>
  <si>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</si>
  <si>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</si>
  <si>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</si>
  <si>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</si>
  <si>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</si>
  <si>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</si>
  <si>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</si>
  <si>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</si>
  <si>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Příplatky na ubytovaného v domově mládeže ve
 skupinětvořené pouze žáky se zdravotním post. 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</si>
  <si>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</si>
  <si>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</si>
  <si>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</si>
  <si>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</si>
  <si>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</si>
  <si>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</si>
  <si>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</si>
  <si>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</si>
  <si>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</si>
  <si>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</si>
  <si>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</si>
  <si>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</si>
  <si>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</si>
  <si>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</si>
  <si>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</si>
  <si>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</si>
  <si>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</si>
  <si>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</si>
  <si>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</si>
  <si>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</si>
  <si>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t>hodnoty nejsou stanoveny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</si>
  <si>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</si>
  <si>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</si>
  <si>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</si>
  <si>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</si>
  <si>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</si>
  <si>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</si>
  <si>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</si>
  <si>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</si>
  <si>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</si>
  <si>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</si>
  <si>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</si>
  <si>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</si>
  <si>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</si>
  <si>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</si>
  <si>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</si>
  <si>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</si>
  <si>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</si>
  <si>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</si>
  <si>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</si>
  <si>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</si>
  <si>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</si>
  <si>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</si>
  <si>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</si>
  <si>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</si>
  <si>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</si>
  <si>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</si>
  <si>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</si>
  <si>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</si>
  <si>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</si>
  <si>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</si>
  <si>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</si>
  <si>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</si>
  <si>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</si>
  <si>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</si>
  <si>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</si>
  <si>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</si>
  <si>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</si>
  <si>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</si>
  <si>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</si>
  <si>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</si>
  <si>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</si>
  <si>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</si>
  <si>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</si>
  <si>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</si>
  <si>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</si>
  <si>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</si>
  <si>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</si>
  <si>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</si>
  <si>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</si>
  <si>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</si>
  <si>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</si>
  <si>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</si>
  <si>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</si>
  <si>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</si>
  <si>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</si>
  <si>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</si>
  <si>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</si>
  <si>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</si>
  <si>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</si>
  <si>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</si>
  <si>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</si>
  <si>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</si>
  <si>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</si>
  <si>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</si>
  <si>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</si>
  <si>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</si>
  <si>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</si>
  <si>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</si>
  <si>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</si>
  <si>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</si>
  <si>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</si>
  <si>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</si>
  <si>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</si>
  <si>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</si>
  <si>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</si>
  <si>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</si>
  <si>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</si>
  <si>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</si>
  <si>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</si>
  <si>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</si>
  <si>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</si>
  <si>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</si>
  <si>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</si>
  <si>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</si>
  <si>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</si>
  <si>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</si>
  <si>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</si>
  <si>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</si>
  <si>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</si>
  <si>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</si>
  <si>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1,0x</t>
  </si>
  <si>
    <t>na těžké tělesné postižení v ZŠ 1. st.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</si>
  <si>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</si>
  <si>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</si>
  <si>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</si>
  <si>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</si>
  <si>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</si>
  <si>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</si>
  <si>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</si>
  <si>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</si>
  <si>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</si>
  <si>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</si>
  <si>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</si>
  <si>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</si>
  <si>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</si>
  <si>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</si>
  <si>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</si>
  <si>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</si>
  <si>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</si>
  <si>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</si>
  <si>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</si>
  <si>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</si>
  <si>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</si>
  <si>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</si>
  <si>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</si>
  <si>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</si>
  <si>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</si>
  <si>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</si>
  <si>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</si>
  <si>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</si>
  <si>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>39-41-H/01 Malíř a lakýrník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</si>
  <si>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</si>
  <si>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</si>
  <si>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</si>
  <si>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</si>
  <si>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</si>
  <si>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</si>
  <si>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</si>
  <si>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</si>
  <si>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</si>
  <si>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t>72-4x-M  Knihovnické a informační systémy a služby</t>
  </si>
  <si>
    <t>75-31-M  Předškolní a mimoškolní pedagogika</t>
  </si>
  <si>
    <t>79-41-K/6xx, 6x  Gymnázium šestileté:   1. stupeň</t>
  </si>
  <si>
    <t>79-41-K/8xx, 8x  Gymnázium osmileté:  1. stupeň</t>
  </si>
  <si>
    <t xml:space="preserve">  36-56-H kominík</t>
  </si>
  <si>
    <t>75-41-E  pečovatelské služby</t>
  </si>
  <si>
    <t>39-41-H/01 malíř a lakýrník</t>
  </si>
  <si>
    <t>63-41-N  Ekonomika: firemní ekonomika, účetnictví a daně</t>
  </si>
  <si>
    <t>lehce mentálně postižené, vývojové poruchy učení a chování</t>
  </si>
  <si>
    <t>na těžké mentální postižení v ZŠ 1. stupeň</t>
  </si>
  <si>
    <t>na těžké mentální postižení v ZŠ 2. stupeň</t>
  </si>
  <si>
    <t>na těžké tělesné postižení v ZŠ 2. st.</t>
  </si>
  <si>
    <t>na tělesné postižení v MŠ (lehké)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</si>
  <si>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</si>
  <si>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</si>
  <si>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</si>
  <si>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</si>
  <si>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na těžké sluchové post. v MŠ</t>
  </si>
  <si>
    <t>na těžké sluchové post. v ZŠ 1. st.</t>
  </si>
  <si>
    <t>na těžké sluchové post. v ZŠ 2. st.</t>
  </si>
  <si>
    <t>na těžké zrakové post. v MŠ</t>
  </si>
  <si>
    <t>na těžké zrakové post. v ZŠ 1.st.</t>
  </si>
  <si>
    <t>na těžké zrakové post. v ZŠ 2.st.</t>
  </si>
  <si>
    <t>Zákl. škole - vzdělávání dle §42 zák. 561/04 Sb. pro 1. i 2. stupeň</t>
  </si>
  <si>
    <t>Kurzy pro získ. základního vzdělání dle §55 z. 564/2004 Sb. v dálkové a dist. formě vzdělávání</t>
  </si>
  <si>
    <t>na mentální postižení v SŠ</t>
  </si>
  <si>
    <t>xx-xx-L/5xx, xx-xx-L/5x  nástavbového studia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</si>
  <si>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</si>
  <si>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</si>
  <si>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</si>
  <si>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</si>
  <si>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</si>
  <si>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</si>
  <si>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</si>
  <si>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</si>
  <si>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</si>
  <si>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</si>
  <si>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</si>
  <si>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</si>
  <si>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</si>
  <si>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</si>
  <si>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</si>
  <si>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</si>
  <si>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</si>
  <si>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</si>
  <si>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</si>
  <si>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</si>
  <si>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</si>
  <si>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</si>
  <si>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</si>
  <si>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</si>
  <si>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</si>
  <si>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</si>
  <si>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</si>
  <si>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</si>
  <si>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</si>
  <si>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</si>
  <si>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</si>
  <si>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</si>
  <si>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</si>
  <si>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</si>
  <si>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</si>
  <si>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53-41-M  Zdravotnický asistent</t>
  </si>
  <si>
    <t>65-42-M/02 Cestovní ruch</t>
  </si>
  <si>
    <t>68-4x-M  Právo, veřejnosprávní činnost</t>
  </si>
  <si>
    <t xml:space="preserve">                                                                 2. stupeň</t>
  </si>
  <si>
    <t>26-4x-L  mechanik elektrotechnik</t>
  </si>
  <si>
    <t xml:space="preserve">  26-52-H  elektromechanik</t>
  </si>
  <si>
    <t xml:space="preserve">  33-56-H  truhlář</t>
  </si>
  <si>
    <t xml:space="preserve">  82-41-M/058, 16  Kamenosochařství - kamenosochařská tvorba</t>
  </si>
  <si>
    <t xml:space="preserve">  82-42-M/002, 01  Kamenosochařství - restaur. a konzerv. kamene</t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</si>
  <si>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</si>
  <si>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</si>
  <si>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</si>
  <si>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</si>
  <si>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</si>
  <si>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</si>
  <si>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</si>
  <si>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</si>
  <si>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</si>
  <si>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</si>
  <si>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</si>
  <si>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</si>
  <si>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t>32-xx-E  kožedělná výroba, brašnářské a sedl. práce</t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</si>
  <si>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</si>
  <si>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</si>
  <si>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</si>
  <si>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</si>
  <si>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</si>
  <si>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</si>
  <si>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</si>
  <si>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</si>
  <si>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</si>
  <si>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ÚZ 33353</t>
  </si>
  <si>
    <t>Stravov. ve školní jídelně, jde-li o žáka střední školy nebo VOŠ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</si>
  <si>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</si>
  <si>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</si>
  <si>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</si>
  <si>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41-32-N  lesnictví</t>
  </si>
  <si>
    <t>75-41-M  Sociální činnost</t>
  </si>
  <si>
    <t>na lehké mentální postižení v ZŠ</t>
  </si>
  <si>
    <t>na středně těžké mentální postižení v ZŠ</t>
  </si>
  <si>
    <t>0,85x</t>
  </si>
  <si>
    <t>Středisku pro volný čas dětí a mládeže (SVČ, DDM, SZČ)</t>
  </si>
  <si>
    <t>na těžké a hluboké mentální postižení v ZŠ</t>
  </si>
  <si>
    <t>na lehké mentální postižení v MŠ</t>
  </si>
  <si>
    <t>na středně těžké mentální postižení v MŠ</t>
  </si>
  <si>
    <t>na lehké mentální postižení v ZŠ 1. stupeň</t>
  </si>
  <si>
    <t>na středně těžké mentální postižení v ZŠ 1. stupeň</t>
  </si>
  <si>
    <t>na lehké mentální postižení v ZŠ 2. stupeň</t>
  </si>
  <si>
    <t>na středně těžké mentální postižení v ZŠ 2. stupeň</t>
  </si>
  <si>
    <t>na závažné vady řeči v MŠ</t>
  </si>
  <si>
    <t>na závažné vývojové poruchy v MŠ</t>
  </si>
  <si>
    <t xml:space="preserve">      ve výši 0,95 násobku základního normativu příslušného oboru</t>
  </si>
  <si>
    <t>75-33-N  Tlumočník českého znak. jazyka</t>
  </si>
  <si>
    <t>na závažné poruchy učení v ZŠ</t>
  </si>
  <si>
    <t>28-52-H Chemie  (28-52-H/01 chemik)</t>
  </si>
  <si>
    <t>28-52-H Chemie (28-52-H/01 chemik)</t>
  </si>
  <si>
    <t>na závažné vady řeči v ZŠ</t>
  </si>
  <si>
    <t>na závažné poruchy chování v ZŠ</t>
  </si>
  <si>
    <t>na závažné vývoj. poruchy učení a chování v SŠ</t>
  </si>
  <si>
    <t>63-41-M/02  Obchodní akademie</t>
  </si>
  <si>
    <t>78-62-C/01 praktická škola jednoletá</t>
  </si>
  <si>
    <t>78-62-C/02 praktická škola dvouletá</t>
  </si>
  <si>
    <t>Soustava normativů a komponent pro rozpis rozpočtu přímých výdajů na vzdělávání pro rok 2018</t>
  </si>
  <si>
    <t>Np kraj
2018</t>
  </si>
  <si>
    <t>No kraj
2018</t>
  </si>
  <si>
    <t>finanční normativ pro rozpis rozpočtu pro r. 2018 v Kč</t>
  </si>
  <si>
    <t>Normativy NIV ze státního rozpočtu v roce 2018</t>
  </si>
  <si>
    <t>na závažné vady řeči v MŠ - lehké</t>
  </si>
  <si>
    <t>na závažné vady řeči v MŠ -těžké</t>
  </si>
  <si>
    <t>na závažné vady řeči v ZŠ 1. st.- lehké</t>
  </si>
  <si>
    <t>na závažné vady řeči v ZŠ 2. st. - lehké</t>
  </si>
  <si>
    <t>na závažné vady řeči v ZŠ 1. st. - těžké</t>
  </si>
  <si>
    <t>na závažné vady řeči v ZŠ 2. st. - těžké</t>
  </si>
  <si>
    <t>na závažné poruchy učení a chování v ZŠ</t>
  </si>
  <si>
    <t>na závažné poruchy chování v ZŠ 1. st. - těžké</t>
  </si>
  <si>
    <t>na závažné poruchy chování v ZŠ 2. st. - těžké</t>
  </si>
  <si>
    <t>na těžké závažné vady řeči v ZŠ</t>
  </si>
  <si>
    <t>na těžké závažné vady řeči v MŠ</t>
  </si>
  <si>
    <t>1,36x</t>
  </si>
  <si>
    <t>1,59 x</t>
  </si>
  <si>
    <t>1,82x</t>
  </si>
  <si>
    <t>0,85 x</t>
  </si>
  <si>
    <t>1,36 x</t>
  </si>
  <si>
    <t>0,77x</t>
  </si>
  <si>
    <t>31-59-E  Textilní výroba a oděvnictví: šití oděvů, šití prádla</t>
  </si>
  <si>
    <r>
      <t>komponenty pro stanovení normativu na jednotku výkonů -</t>
    </r>
    <r>
      <rPr>
        <b/>
        <sz val="10"/>
        <color theme="1"/>
        <rFont val="Arial CE"/>
        <charset val="238"/>
      </rPr>
      <t xml:space="preserve"> r. 2018</t>
    </r>
  </si>
  <si>
    <r>
      <t>X</t>
    </r>
    <r>
      <rPr>
        <vertAlign val="superscript"/>
        <sz val="10"/>
        <color theme="1"/>
        <rFont val="Arial CE"/>
        <family val="2"/>
        <charset val="238"/>
      </rPr>
      <t>1</t>
    </r>
  </si>
  <si>
    <r>
      <t>X</t>
    </r>
    <r>
      <rPr>
        <vertAlign val="superscript"/>
        <sz val="10"/>
        <color theme="1"/>
        <rFont val="Arial CE"/>
        <family val="2"/>
        <charset val="238"/>
      </rPr>
      <t>3</t>
    </r>
  </si>
  <si>
    <r>
      <t>X</t>
    </r>
    <r>
      <rPr>
        <vertAlign val="superscript"/>
        <sz val="10"/>
        <color theme="1"/>
        <rFont val="Arial CE"/>
        <family val="2"/>
        <charset val="238"/>
      </rPr>
      <t>2</t>
    </r>
  </si>
  <si>
    <r>
      <t>X</t>
    </r>
    <r>
      <rPr>
        <vertAlign val="superscript"/>
        <sz val="10"/>
        <color theme="1"/>
        <rFont val="Arial CE"/>
        <charset val="238"/>
      </rPr>
      <t>1</t>
    </r>
  </si>
  <si>
    <r>
      <t>X</t>
    </r>
    <r>
      <rPr>
        <vertAlign val="superscript"/>
        <sz val="10"/>
        <color theme="1"/>
        <rFont val="Arial CE"/>
        <charset val="238"/>
      </rPr>
      <t>3</t>
    </r>
  </si>
  <si>
    <t xml:space="preserve">  23-51-H  strojní mechanik</t>
  </si>
  <si>
    <t xml:space="preserve">  23-61-H  autolakýrník</t>
  </si>
  <si>
    <t xml:space="preserve">  23-68-H  mechanik opravář motor. vozidel</t>
  </si>
  <si>
    <t xml:space="preserve">  26-51-H  elektrikář, el. - silnoproud</t>
  </si>
  <si>
    <t xml:space="preserve">  36-6x-H  tesař, zedník</t>
  </si>
  <si>
    <r>
      <t xml:space="preserve">teoretická výuka v oborech E </t>
    </r>
    <r>
      <rPr>
        <sz val="10"/>
        <color theme="1"/>
        <rFont val="Times New Roman"/>
        <family val="1"/>
      </rPr>
      <t>(kód oborů xx-xx-E )</t>
    </r>
  </si>
  <si>
    <r>
      <t xml:space="preserve">praktické vyučování v oborech </t>
    </r>
    <r>
      <rPr>
        <sz val="10"/>
        <color theme="1"/>
        <rFont val="Times New Roman"/>
        <family val="1"/>
      </rPr>
      <t xml:space="preserve"> xx-xx-E   </t>
    </r>
  </si>
  <si>
    <r>
      <t>X</t>
    </r>
    <r>
      <rPr>
        <vertAlign val="superscript"/>
        <sz val="10"/>
        <color theme="1"/>
        <rFont val="Arial CE"/>
        <family val="2"/>
        <charset val="238"/>
      </rPr>
      <t>4</t>
    </r>
  </si>
  <si>
    <t>V případě střední školy a VOŠ se stanoví opravný koeficient ve výši 0,05, kterým se základní částka vynásobí, jde-li o žáka nebo studenta, který se vzdělává podle individuálního vzdělávacího plánu; .</t>
  </si>
  <si>
    <r>
      <rPr>
        <u/>
        <sz val="11"/>
        <color theme="1"/>
        <rFont val="Times New Roman"/>
        <family val="1"/>
        <charset val="238"/>
      </rPr>
      <t>Stravování ve školní výdejně</t>
    </r>
    <r>
      <rPr>
        <sz val="11"/>
        <color theme="1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</si>
  <si>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1"/>
        <color theme="1"/>
        <rFont val="Times New Roman"/>
        <family val="1"/>
        <charset val="238"/>
      </rPr>
      <t>pro výkony „vývařovny</t>
    </r>
    <r>
      <rPr>
        <sz val="11"/>
        <color theme="1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</si>
  <si>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</si>
  <si>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na žáka v oboru Praktická škola (78-62-C)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</si>
</sst>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32" x14ac:knownFonts="1">
    <font>
      <sz val="10"/>
      <name val="Arial CE"/>
    </font>
    <font>
      <sz val="10"/>
      <name val="Arial CE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theme="1"/>
      <name val="Times New Roman CE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 CE"/>
      <family val="1"/>
      <charset val="238"/>
    </font>
    <font>
      <i/>
      <sz val="10"/>
      <color theme="1"/>
      <name val="Times New Roman"/>
      <family val="1"/>
      <charset val="238"/>
    </font>
    <font>
      <vertAlign val="superscript"/>
      <sz val="10"/>
      <color theme="1"/>
      <name val="Arial CE"/>
      <family val="2"/>
      <charset val="238"/>
    </font>
    <font>
      <i/>
      <sz val="10"/>
      <color theme="1"/>
      <name val="Times New Roman"/>
      <family val="1"/>
    </font>
    <font>
      <vertAlign val="superscript"/>
      <sz val="10"/>
      <color theme="1"/>
      <name val="Arial CE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 CE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6" fillId="0" borderId="0" xfId="0" applyNumberFormat="1" applyFont="1"/>
    <xf numFmtId="16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3" fillId="0" borderId="0" xfId="0" applyFont="1"/>
    <xf numFmtId="0" fontId="0" fillId="0" borderId="51" xfId="0" applyBorder="1" applyAlignment="1">
      <alignment horizontal="right"/>
    </xf>
    <xf numFmtId="0" fontId="0" fillId="0" borderId="51" xfId="0" applyBorder="1"/>
    <xf numFmtId="165" fontId="0" fillId="2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5" fontId="0" fillId="0" borderId="55" xfId="0" applyNumberFormat="1" applyBorder="1"/>
    <xf numFmtId="165" fontId="0" fillId="2" borderId="57" xfId="0" applyNumberFormat="1" applyFill="1" applyBorder="1"/>
    <xf numFmtId="0" fontId="0" fillId="0" borderId="58" xfId="0" applyBorder="1"/>
    <xf numFmtId="165" fontId="0" fillId="0" borderId="56" xfId="0" applyNumberFormat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2" borderId="61" xfId="0" applyNumberFormat="1" applyFill="1" applyBorder="1"/>
    <xf numFmtId="0" fontId="0" fillId="0" borderId="62" xfId="0" applyBorder="1"/>
    <xf numFmtId="0" fontId="0" fillId="0" borderId="25" xfId="0" applyBorder="1"/>
    <xf numFmtId="0" fontId="4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63" xfId="0" applyBorder="1"/>
    <xf numFmtId="165" fontId="0" fillId="0" borderId="63" xfId="0" applyNumberFormat="1" applyBorder="1"/>
    <xf numFmtId="0" fontId="0" fillId="0" borderId="64" xfId="0" applyBorder="1"/>
    <xf numFmtId="165" fontId="0" fillId="0" borderId="65" xfId="0" applyNumberFormat="1" applyBorder="1"/>
    <xf numFmtId="165" fontId="0" fillId="2" borderId="66" xfId="0" applyNumberFormat="1" applyFill="1" applyBorder="1"/>
    <xf numFmtId="0" fontId="0" fillId="0" borderId="54" xfId="0" applyBorder="1" applyAlignment="1">
      <alignment horizontal="right"/>
    </xf>
    <xf numFmtId="165" fontId="0" fillId="2" borderId="67" xfId="0" applyNumberFormat="1" applyFill="1" applyBorder="1"/>
    <xf numFmtId="0" fontId="0" fillId="0" borderId="68" xfId="0" applyBorder="1"/>
    <xf numFmtId="0" fontId="5" fillId="0" borderId="69" xfId="0" applyFont="1" applyBorder="1" applyAlignment="1">
      <alignment horizontal="center" wrapText="1"/>
    </xf>
    <xf numFmtId="165" fontId="0" fillId="0" borderId="70" xfId="0" applyNumberFormat="1" applyBorder="1"/>
    <xf numFmtId="165" fontId="0" fillId="0" borderId="71" xfId="0" applyNumberFormat="1" applyBorder="1"/>
    <xf numFmtId="165" fontId="0" fillId="0" borderId="72" xfId="0" applyNumberFormat="1" applyBorder="1"/>
    <xf numFmtId="0" fontId="7" fillId="0" borderId="4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0" xfId="0" applyBorder="1" applyAlignment="1">
      <alignment horizontal="center"/>
    </xf>
    <xf numFmtId="0" fontId="3" fillId="0" borderId="74" xfId="0" applyNumberFormat="1" applyFont="1" applyBorder="1" applyAlignment="1">
      <alignment horizontal="right"/>
    </xf>
    <xf numFmtId="0" fontId="3" fillId="0" borderId="75" xfId="0" applyNumberFormat="1" applyFont="1" applyBorder="1" applyAlignment="1">
      <alignment horizontal="right"/>
    </xf>
    <xf numFmtId="0" fontId="3" fillId="0" borderId="74" xfId="0" applyFont="1" applyBorder="1" applyAlignment="1">
      <alignment horizontal="right"/>
    </xf>
    <xf numFmtId="0" fontId="3" fillId="0" borderId="75" xfId="0" applyFont="1" applyBorder="1" applyAlignment="1">
      <alignment horizontal="right"/>
    </xf>
    <xf numFmtId="0" fontId="3" fillId="0" borderId="76" xfId="0" applyFont="1" applyBorder="1" applyAlignment="1">
      <alignment horizontal="right"/>
    </xf>
    <xf numFmtId="0" fontId="3" fillId="0" borderId="77" xfId="0" applyFont="1" applyBorder="1" applyAlignment="1">
      <alignment horizontal="right"/>
    </xf>
    <xf numFmtId="0" fontId="3" fillId="0" borderId="78" xfId="0" applyFont="1" applyBorder="1" applyAlignment="1">
      <alignment horizontal="right"/>
    </xf>
    <xf numFmtId="0" fontId="0" fillId="3" borderId="53" xfId="0" applyFill="1" applyBorder="1"/>
    <xf numFmtId="0" fontId="0" fillId="2" borderId="53" xfId="0" applyFill="1" applyBorder="1"/>
    <xf numFmtId="165" fontId="0" fillId="0" borderId="58" xfId="0" applyNumberFormat="1" applyBorder="1"/>
    <xf numFmtId="165" fontId="0" fillId="0" borderId="53" xfId="0" applyNumberFormat="1" applyBorder="1"/>
    <xf numFmtId="165" fontId="0" fillId="0" borderId="64" xfId="0" applyNumberFormat="1" applyBorder="1"/>
    <xf numFmtId="165" fontId="0" fillId="0" borderId="62" xfId="0" applyNumberFormat="1" applyBorder="1"/>
    <xf numFmtId="165" fontId="0" fillId="2" borderId="62" xfId="0" applyNumberFormat="1" applyFill="1" applyBorder="1"/>
    <xf numFmtId="165" fontId="0" fillId="3" borderId="62" xfId="0" applyNumberFormat="1" applyFill="1" applyBorder="1"/>
    <xf numFmtId="165" fontId="0" fillId="3" borderId="53" xfId="0" applyNumberFormat="1" applyFill="1" applyBorder="1"/>
    <xf numFmtId="165" fontId="0" fillId="2" borderId="53" xfId="0" applyNumberFormat="1" applyFill="1" applyBorder="1"/>
    <xf numFmtId="0" fontId="5" fillId="0" borderId="44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67" xfId="0" applyFont="1" applyBorder="1"/>
    <xf numFmtId="165" fontId="2" fillId="0" borderId="57" xfId="0" applyNumberFormat="1" applyFont="1" applyBorder="1"/>
    <xf numFmtId="0" fontId="2" fillId="0" borderId="52" xfId="0" applyFont="1" applyBorder="1"/>
    <xf numFmtId="165" fontId="2" fillId="0" borderId="66" xfId="0" applyNumberFormat="1" applyFont="1" applyBorder="1"/>
    <xf numFmtId="0" fontId="2" fillId="0" borderId="61" xfId="0" applyFont="1" applyBorder="1"/>
    <xf numFmtId="164" fontId="8" fillId="0" borderId="8" xfId="0" applyNumberFormat="1" applyFont="1" applyBorder="1" applyAlignment="1">
      <alignment horizontal="center" vertical="center" wrapText="1"/>
    </xf>
    <xf numFmtId="0" fontId="2" fillId="2" borderId="52" xfId="0" applyFont="1" applyFill="1" applyBorder="1"/>
    <xf numFmtId="0" fontId="2" fillId="0" borderId="73" xfId="0" applyFont="1" applyBorder="1"/>
    <xf numFmtId="164" fontId="8" fillId="0" borderId="17" xfId="0" applyNumberFormat="1" applyFont="1" applyBorder="1" applyAlignment="1">
      <alignment horizontal="center" vertical="center" wrapText="1"/>
    </xf>
    <xf numFmtId="0" fontId="2" fillId="0" borderId="68" xfId="0" applyFont="1" applyBorder="1"/>
    <xf numFmtId="0" fontId="2" fillId="2" borderId="68" xfId="0" applyFont="1" applyFill="1" applyBorder="1"/>
    <xf numFmtId="165" fontId="2" fillId="0" borderId="56" xfId="0" applyNumberFormat="1" applyFont="1" applyBorder="1"/>
    <xf numFmtId="0" fontId="5" fillId="0" borderId="2" xfId="0" applyFont="1" applyBorder="1" applyAlignment="1">
      <alignment horizontal="center" wrapText="1"/>
    </xf>
    <xf numFmtId="0" fontId="2" fillId="0" borderId="51" xfId="0" applyFont="1" applyBorder="1"/>
    <xf numFmtId="0" fontId="2" fillId="0" borderId="55" xfId="0" applyFont="1" applyBorder="1"/>
    <xf numFmtId="0" fontId="2" fillId="0" borderId="54" xfId="0" applyFont="1" applyBorder="1"/>
    <xf numFmtId="165" fontId="2" fillId="0" borderId="55" xfId="0" applyNumberFormat="1" applyFont="1" applyBorder="1"/>
    <xf numFmtId="164" fontId="8" fillId="0" borderId="28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5" fontId="0" fillId="0" borderId="73" xfId="0" applyNumberFormat="1" applyBorder="1"/>
    <xf numFmtId="165" fontId="0" fillId="0" borderId="51" xfId="0" applyNumberFormat="1" applyBorder="1"/>
    <xf numFmtId="165" fontId="0" fillId="0" borderId="81" xfId="0" applyNumberFormat="1" applyBorder="1"/>
    <xf numFmtId="165" fontId="0" fillId="0" borderId="82" xfId="0" applyNumberFormat="1" applyBorder="1"/>
    <xf numFmtId="165" fontId="2" fillId="0" borderId="67" xfId="0" applyNumberFormat="1" applyFont="1" applyBorder="1"/>
    <xf numFmtId="165" fontId="2" fillId="0" borderId="68" xfId="0" applyNumberFormat="1" applyFont="1" applyBorder="1"/>
    <xf numFmtId="165" fontId="2" fillId="0" borderId="51" xfId="0" applyNumberFormat="1" applyFont="1" applyBorder="1"/>
    <xf numFmtId="165" fontId="2" fillId="0" borderId="52" xfId="0" applyNumberFormat="1" applyFont="1" applyBorder="1"/>
    <xf numFmtId="165" fontId="2" fillId="0" borderId="54" xfId="0" applyNumberFormat="1" applyFont="1" applyBorder="1"/>
    <xf numFmtId="165" fontId="0" fillId="0" borderId="68" xfId="0" applyNumberFormat="1" applyBorder="1"/>
    <xf numFmtId="165" fontId="0" fillId="0" borderId="54" xfId="0" applyNumberFormat="1" applyBorder="1"/>
    <xf numFmtId="165" fontId="2" fillId="2" borderId="52" xfId="0" applyNumberFormat="1" applyFont="1" applyFill="1" applyBorder="1"/>
    <xf numFmtId="165" fontId="0" fillId="0" borderId="52" xfId="0" applyNumberFormat="1" applyBorder="1"/>
    <xf numFmtId="165" fontId="0" fillId="0" borderId="61" xfId="0" applyNumberFormat="1" applyBorder="1"/>
    <xf numFmtId="165" fontId="2" fillId="0" borderId="61" xfId="0" applyNumberFormat="1" applyFont="1" applyBorder="1"/>
    <xf numFmtId="165" fontId="0" fillId="0" borderId="25" xfId="0" applyNumberFormat="1" applyBorder="1"/>
    <xf numFmtId="4" fontId="10" fillId="0" borderId="3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4" fillId="0" borderId="34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center"/>
    </xf>
    <xf numFmtId="3" fontId="13" fillId="0" borderId="35" xfId="0" applyNumberFormat="1" applyFont="1" applyFill="1" applyBorder="1" applyAlignment="1">
      <alignment horizontal="center"/>
    </xf>
    <xf numFmtId="0" fontId="13" fillId="0" borderId="34" xfId="0" applyFont="1" applyFill="1" applyBorder="1" applyAlignment="1"/>
    <xf numFmtId="0" fontId="13" fillId="0" borderId="35" xfId="0" applyFont="1" applyFill="1" applyBorder="1" applyAlignment="1"/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3" fontId="13" fillId="0" borderId="27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4" fillId="0" borderId="87" xfId="0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14" fillId="0" borderId="88" xfId="0" applyFont="1" applyFill="1" applyBorder="1" applyAlignment="1">
      <alignment horizontal="center"/>
    </xf>
    <xf numFmtId="0" fontId="14" fillId="0" borderId="89" xfId="0" applyFont="1" applyFill="1" applyBorder="1" applyAlignment="1">
      <alignment horizontal="center"/>
    </xf>
    <xf numFmtId="167" fontId="14" fillId="0" borderId="48" xfId="1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3" fontId="13" fillId="0" borderId="24" xfId="0" applyNumberFormat="1" applyFont="1" applyFill="1" applyBorder="1" applyAlignment="1">
      <alignment horizontal="center"/>
    </xf>
    <xf numFmtId="4" fontId="10" fillId="0" borderId="39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80" xfId="0" applyNumberFormat="1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10" fillId="0" borderId="44" xfId="0" applyNumberFormat="1" applyFont="1" applyFill="1" applyBorder="1" applyAlignment="1">
      <alignment horizontal="center"/>
    </xf>
    <xf numFmtId="4" fontId="10" fillId="0" borderId="23" xfId="0" applyNumberFormat="1" applyFont="1" applyFill="1" applyBorder="1" applyAlignment="1">
      <alignment horizontal="center"/>
    </xf>
    <xf numFmtId="4" fontId="10" fillId="0" borderId="28" xfId="0" applyNumberFormat="1" applyFont="1" applyFill="1" applyBorder="1" applyAlignment="1">
      <alignment horizontal="left"/>
    </xf>
    <xf numFmtId="4" fontId="11" fillId="0" borderId="23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6" fontId="11" fillId="0" borderId="23" xfId="0" applyNumberFormat="1" applyFont="1" applyFill="1" applyBorder="1" applyAlignment="1">
      <alignment horizontal="center"/>
    </xf>
    <xf numFmtId="166" fontId="14" fillId="0" borderId="23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4" fillId="0" borderId="3" xfId="0" applyNumberFormat="1" applyFont="1" applyFill="1" applyBorder="1" applyAlignment="1">
      <alignment horizontal="center"/>
    </xf>
    <xf numFmtId="166" fontId="10" fillId="0" borderId="49" xfId="0" applyNumberFormat="1" applyFont="1" applyFill="1" applyBorder="1" applyAlignment="1">
      <alignment horizontal="center"/>
    </xf>
    <xf numFmtId="166" fontId="10" fillId="0" borderId="44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/>
    </xf>
    <xf numFmtId="166" fontId="14" fillId="0" borderId="7" xfId="0" applyNumberFormat="1" applyFont="1" applyFill="1" applyBorder="1" applyAlignment="1">
      <alignment horizontal="center"/>
    </xf>
    <xf numFmtId="166" fontId="11" fillId="0" borderId="49" xfId="0" applyNumberFormat="1" applyFont="1" applyFill="1" applyBorder="1" applyAlignment="1">
      <alignment horizontal="center"/>
    </xf>
    <xf numFmtId="166" fontId="10" fillId="0" borderId="3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14" fillId="0" borderId="48" xfId="0" applyNumberFormat="1" applyFont="1" applyFill="1" applyBorder="1" applyAlignment="1">
      <alignment horizontal="center"/>
    </xf>
    <xf numFmtId="166" fontId="10" fillId="0" borderId="88" xfId="0" applyNumberFormat="1" applyFont="1" applyFill="1" applyBorder="1" applyAlignment="1">
      <alignment horizontal="center"/>
    </xf>
    <xf numFmtId="166" fontId="10" fillId="0" borderId="89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1" fillId="0" borderId="24" xfId="0" applyNumberFormat="1" applyFont="1" applyFill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/>
    </xf>
    <xf numFmtId="166" fontId="10" fillId="0" borderId="90" xfId="0" applyNumberFormat="1" applyFont="1" applyFill="1" applyBorder="1" applyAlignment="1">
      <alignment horizontal="center"/>
    </xf>
    <xf numFmtId="166" fontId="10" fillId="0" borderId="80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166" fontId="11" fillId="0" borderId="25" xfId="0" applyNumberFormat="1" applyFont="1" applyFill="1" applyBorder="1" applyAlignment="1">
      <alignment horizontal="center"/>
    </xf>
    <xf numFmtId="166" fontId="14" fillId="0" borderId="45" xfId="0" applyNumberFormat="1" applyFont="1" applyFill="1" applyBorder="1" applyAlignment="1">
      <alignment horizontal="center"/>
    </xf>
    <xf numFmtId="166" fontId="10" fillId="0" borderId="91" xfId="0" applyNumberFormat="1" applyFont="1" applyFill="1" applyBorder="1" applyAlignment="1">
      <alignment horizontal="center"/>
    </xf>
    <xf numFmtId="166" fontId="10" fillId="0" borderId="9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166" fontId="10" fillId="0" borderId="20" xfId="0" applyNumberFormat="1" applyFont="1" applyFill="1" applyBorder="1" applyAlignment="1">
      <alignment horizontal="center"/>
    </xf>
    <xf numFmtId="166" fontId="11" fillId="0" borderId="26" xfId="0" applyNumberFormat="1" applyFont="1" applyFill="1" applyBorder="1" applyAlignment="1">
      <alignment horizontal="center"/>
    </xf>
    <xf numFmtId="166" fontId="14" fillId="0" borderId="46" xfId="0" applyNumberFormat="1" applyFont="1" applyFill="1" applyBorder="1" applyAlignment="1">
      <alignment horizontal="center"/>
    </xf>
    <xf numFmtId="166" fontId="10" fillId="0" borderId="93" xfId="0" applyNumberFormat="1" applyFont="1" applyFill="1" applyBorder="1" applyAlignment="1">
      <alignment horizontal="center"/>
    </xf>
    <xf numFmtId="166" fontId="10" fillId="0" borderId="94" xfId="0" applyNumberFormat="1" applyFont="1" applyFill="1" applyBorder="1" applyAlignment="1">
      <alignment horizontal="center"/>
    </xf>
    <xf numFmtId="4" fontId="10" fillId="0" borderId="21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166" fontId="10" fillId="0" borderId="21" xfId="0" applyNumberFormat="1" applyFont="1" applyFill="1" applyBorder="1" applyAlignment="1">
      <alignment horizontal="center"/>
    </xf>
    <xf numFmtId="166" fontId="11" fillId="0" borderId="27" xfId="0" applyNumberFormat="1" applyFont="1" applyFill="1" applyBorder="1" applyAlignment="1">
      <alignment horizontal="center"/>
    </xf>
    <xf numFmtId="166" fontId="14" fillId="0" borderId="84" xfId="0" applyNumberFormat="1" applyFont="1" applyFill="1" applyBorder="1" applyAlignment="1">
      <alignment horizontal="center"/>
    </xf>
    <xf numFmtId="166" fontId="10" fillId="0" borderId="87" xfId="0" applyNumberFormat="1" applyFont="1" applyFill="1" applyBorder="1" applyAlignment="1">
      <alignment horizontal="center"/>
    </xf>
    <xf numFmtId="166" fontId="10" fillId="0" borderId="69" xfId="0" applyNumberFormat="1" applyFont="1" applyFill="1" applyBorder="1" applyAlignment="1">
      <alignment horizontal="center"/>
    </xf>
    <xf numFmtId="4" fontId="10" fillId="0" borderId="22" xfId="0" applyNumberFormat="1" applyFont="1" applyFill="1" applyBorder="1" applyAlignment="1">
      <alignment horizontal="center"/>
    </xf>
    <xf numFmtId="4" fontId="11" fillId="0" borderId="29" xfId="0" applyNumberFormat="1" applyFont="1" applyFill="1" applyBorder="1" applyAlignment="1">
      <alignment horizontal="center"/>
    </xf>
    <xf numFmtId="3" fontId="13" fillId="0" borderId="30" xfId="0" applyNumberFormat="1" applyFont="1" applyFill="1" applyBorder="1" applyAlignment="1">
      <alignment horizontal="center"/>
    </xf>
    <xf numFmtId="166" fontId="10" fillId="0" borderId="22" xfId="0" applyNumberFormat="1" applyFont="1" applyFill="1" applyBorder="1" applyAlignment="1">
      <alignment horizontal="center"/>
    </xf>
    <xf numFmtId="166" fontId="14" fillId="0" borderId="85" xfId="0" applyNumberFormat="1" applyFont="1" applyFill="1" applyBorder="1" applyAlignment="1">
      <alignment horizontal="center"/>
    </xf>
    <xf numFmtId="166" fontId="10" fillId="0" borderId="95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24" xfId="0" applyNumberFormat="1" applyFont="1" applyFill="1" applyBorder="1" applyAlignment="1">
      <alignment horizontal="center"/>
    </xf>
    <xf numFmtId="166" fontId="14" fillId="0" borderId="89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4" fontId="10" fillId="0" borderId="28" xfId="0" applyNumberFormat="1" applyFont="1" applyFill="1" applyBorder="1" applyAlignment="1">
      <alignment horizontal="center"/>
    </xf>
    <xf numFmtId="166" fontId="11" fillId="0" borderId="30" xfId="0" applyNumberFormat="1" applyFont="1" applyFill="1" applyBorder="1" applyAlignment="1">
      <alignment horizontal="center"/>
    </xf>
    <xf numFmtId="166" fontId="14" fillId="0" borderId="96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4" fontId="11" fillId="0" borderId="27" xfId="0" applyNumberFormat="1" applyFont="1" applyFill="1" applyBorder="1" applyAlignment="1">
      <alignment horizontal="center"/>
    </xf>
    <xf numFmtId="166" fontId="10" fillId="0" borderId="27" xfId="0" applyNumberFormat="1" applyFont="1" applyFill="1" applyBorder="1" applyAlignment="1">
      <alignment horizontal="center"/>
    </xf>
    <xf numFmtId="166" fontId="14" fillId="0" borderId="27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center"/>
    </xf>
    <xf numFmtId="4" fontId="10" fillId="0" borderId="33" xfId="0" applyNumberFormat="1" applyFont="1" applyFill="1" applyBorder="1" applyAlignment="1">
      <alignment horizontal="center"/>
    </xf>
    <xf numFmtId="4" fontId="11" fillId="0" borderId="24" xfId="0" applyNumberFormat="1" applyFont="1" applyFill="1" applyBorder="1" applyAlignment="1">
      <alignment horizontal="center"/>
    </xf>
    <xf numFmtId="166" fontId="14" fillId="0" borderId="24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0" fillId="0" borderId="40" xfId="0" applyNumberFormat="1" applyFont="1" applyFill="1" applyBorder="1" applyAlignment="1">
      <alignment horizontal="center"/>
    </xf>
    <xf numFmtId="4" fontId="11" fillId="0" borderId="25" xfId="0" applyNumberFormat="1" applyFont="1" applyFill="1" applyBorder="1" applyAlignment="1">
      <alignment horizontal="center"/>
    </xf>
    <xf numFmtId="166" fontId="10" fillId="0" borderId="25" xfId="0" applyNumberFormat="1" applyFont="1" applyFill="1" applyBorder="1" applyAlignment="1">
      <alignment horizontal="center"/>
    </xf>
    <xf numFmtId="166" fontId="14" fillId="0" borderId="25" xfId="0" applyNumberFormat="1" applyFont="1" applyFill="1" applyBorder="1" applyAlignment="1">
      <alignment horizontal="center"/>
    </xf>
    <xf numFmtId="4" fontId="10" fillId="0" borderId="41" xfId="0" applyNumberFormat="1" applyFont="1" applyFill="1" applyBorder="1" applyAlignment="1">
      <alignment horizontal="center"/>
    </xf>
    <xf numFmtId="4" fontId="14" fillId="0" borderId="26" xfId="0" applyNumberFormat="1" applyFont="1" applyFill="1" applyBorder="1" applyAlignment="1">
      <alignment horizontal="center"/>
    </xf>
    <xf numFmtId="166" fontId="10" fillId="0" borderId="26" xfId="0" applyNumberFormat="1" applyFont="1" applyFill="1" applyBorder="1" applyAlignment="1">
      <alignment horizontal="center"/>
    </xf>
    <xf numFmtId="166" fontId="14" fillId="0" borderId="2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1" fontId="15" fillId="0" borderId="17" xfId="0" applyNumberFormat="1" applyFont="1" applyFill="1" applyBorder="1" applyAlignment="1" applyProtection="1">
      <protection locked="0"/>
    </xf>
    <xf numFmtId="1" fontId="15" fillId="0" borderId="14" xfId="0" applyNumberFormat="1" applyFont="1" applyFill="1" applyBorder="1" applyAlignment="1" applyProtection="1">
      <protection locked="0"/>
    </xf>
    <xf numFmtId="166" fontId="13" fillId="0" borderId="7" xfId="0" applyNumberFormat="1" applyFont="1" applyFill="1" applyBorder="1" applyAlignment="1">
      <alignment horizontal="center"/>
    </xf>
    <xf numFmtId="0" fontId="14" fillId="0" borderId="0" xfId="0" applyFont="1"/>
    <xf numFmtId="1" fontId="12" fillId="0" borderId="13" xfId="0" applyNumberFormat="1" applyFont="1" applyFill="1" applyBorder="1" applyAlignment="1">
      <alignment horizontal="left"/>
    </xf>
    <xf numFmtId="1" fontId="16" fillId="0" borderId="17" xfId="0" applyNumberFormat="1" applyFont="1" applyFill="1" applyBorder="1"/>
    <xf numFmtId="1" fontId="15" fillId="0" borderId="5" xfId="0" applyNumberFormat="1" applyFont="1" applyFill="1" applyBorder="1"/>
    <xf numFmtId="4" fontId="10" fillId="0" borderId="28" xfId="0" applyNumberFormat="1" applyFont="1" applyFill="1" applyBorder="1" applyAlignment="1">
      <alignment horizontal="left" vertical="center"/>
    </xf>
    <xf numFmtId="166" fontId="10" fillId="0" borderId="7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/>
    </xf>
    <xf numFmtId="3" fontId="13" fillId="0" borderId="28" xfId="0" applyNumberFormat="1" applyFont="1" applyFill="1" applyBorder="1" applyAlignment="1">
      <alignment horizontal="center"/>
    </xf>
    <xf numFmtId="3" fontId="13" fillId="0" borderId="37" xfId="0" applyNumberFormat="1" applyFont="1" applyFill="1" applyBorder="1" applyAlignment="1">
      <alignment horizontal="center" vertical="center" wrapText="1"/>
    </xf>
    <xf numFmtId="3" fontId="13" fillId="0" borderId="48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3" fontId="13" fillId="0" borderId="45" xfId="0" applyNumberFormat="1" applyFont="1" applyFill="1" applyBorder="1" applyAlignment="1">
      <alignment horizontal="center"/>
    </xf>
    <xf numFmtId="3" fontId="13" fillId="0" borderId="46" xfId="0" applyNumberFormat="1" applyFont="1" applyFill="1" applyBorder="1" applyAlignment="1">
      <alignment horizontal="center"/>
    </xf>
    <xf numFmtId="3" fontId="13" fillId="0" borderId="32" xfId="0" applyNumberFormat="1" applyFont="1" applyFill="1" applyBorder="1" applyAlignment="1">
      <alignment horizontal="center"/>
    </xf>
    <xf numFmtId="3" fontId="13" fillId="0" borderId="84" xfId="0" applyNumberFormat="1" applyFont="1" applyFill="1" applyBorder="1" applyAlignment="1">
      <alignment horizontal="center"/>
    </xf>
    <xf numFmtId="3" fontId="13" fillId="0" borderId="44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right"/>
    </xf>
    <xf numFmtId="0" fontId="13" fillId="0" borderId="42" xfId="0" applyFont="1" applyFill="1" applyBorder="1" applyAlignment="1"/>
    <xf numFmtId="1" fontId="18" fillId="0" borderId="8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1" fontId="19" fillId="0" borderId="38" xfId="0" applyNumberFormat="1" applyFont="1" applyFill="1" applyBorder="1" applyAlignment="1">
      <alignment horizontal="right"/>
    </xf>
    <xf numFmtId="0" fontId="11" fillId="0" borderId="31" xfId="0" applyFont="1" applyFill="1" applyBorder="1" applyAlignment="1">
      <alignment horizontal="center"/>
    </xf>
    <xf numFmtId="0" fontId="11" fillId="0" borderId="8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" fontId="20" fillId="0" borderId="38" xfId="0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" fontId="21" fillId="0" borderId="13" xfId="0" applyNumberFormat="1" applyFont="1" applyFill="1" applyBorder="1" applyAlignment="1">
      <alignment horizontal="right" wrapText="1"/>
    </xf>
    <xf numFmtId="166" fontId="10" fillId="0" borderId="33" xfId="0" applyNumberFormat="1" applyFont="1" applyFill="1" applyBorder="1" applyAlignment="1">
      <alignment horizontal="center"/>
    </xf>
    <xf numFmtId="1" fontId="21" fillId="0" borderId="13" xfId="0" applyNumberFormat="1" applyFont="1" applyFill="1" applyBorder="1" applyAlignment="1">
      <alignment horizontal="right"/>
    </xf>
    <xf numFmtId="166" fontId="10" fillId="0" borderId="28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right" wrapText="1"/>
    </xf>
    <xf numFmtId="1" fontId="23" fillId="0" borderId="13" xfId="0" applyNumberFormat="1" applyFont="1" applyFill="1" applyBorder="1" applyAlignment="1">
      <alignment horizontal="right"/>
    </xf>
    <xf numFmtId="166" fontId="11" fillId="0" borderId="28" xfId="0" applyNumberFormat="1" applyFont="1" applyFill="1" applyBorder="1" applyAlignment="1">
      <alignment horizontal="center"/>
    </xf>
    <xf numFmtId="1" fontId="25" fillId="0" borderId="38" xfId="0" applyNumberFormat="1" applyFont="1" applyFill="1" applyBorder="1" applyAlignment="1">
      <alignment horizontal="left"/>
    </xf>
    <xf numFmtId="166" fontId="11" fillId="0" borderId="32" xfId="0" applyNumberFormat="1" applyFont="1" applyFill="1" applyBorder="1" applyAlignment="1">
      <alignment horizontal="center"/>
    </xf>
    <xf numFmtId="166" fontId="11" fillId="0" borderId="48" xfId="0" applyNumberFormat="1" applyFont="1" applyFill="1" applyBorder="1" applyAlignment="1">
      <alignment horizontal="center"/>
    </xf>
    <xf numFmtId="166" fontId="13" fillId="0" borderId="6" xfId="0" applyNumberFormat="1" applyFont="1" applyFill="1" applyBorder="1" applyAlignment="1">
      <alignment horizontal="center"/>
    </xf>
    <xf numFmtId="166" fontId="11" fillId="0" borderId="33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center"/>
    </xf>
    <xf numFmtId="1" fontId="15" fillId="0" borderId="17" xfId="0" applyNumberFormat="1" applyFont="1" applyFill="1" applyBorder="1"/>
    <xf numFmtId="1" fontId="12" fillId="0" borderId="14" xfId="0" applyNumberFormat="1" applyFont="1" applyFill="1" applyBorder="1" applyAlignment="1">
      <alignment horizontal="left"/>
    </xf>
    <xf numFmtId="1" fontId="12" fillId="0" borderId="38" xfId="0" applyNumberFormat="1" applyFont="1" applyFill="1" applyBorder="1" applyAlignment="1">
      <alignment horizontal="right"/>
    </xf>
    <xf numFmtId="166" fontId="11" fillId="0" borderId="40" xfId="0" applyNumberFormat="1" applyFont="1" applyFill="1" applyBorder="1" applyAlignment="1">
      <alignment horizontal="center"/>
    </xf>
    <xf numFmtId="166" fontId="11" fillId="0" borderId="45" xfId="0" applyNumberFormat="1" applyFont="1" applyFill="1" applyBorder="1" applyAlignment="1">
      <alignment horizontal="center"/>
    </xf>
    <xf numFmtId="166" fontId="13" fillId="0" borderId="9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left"/>
    </xf>
    <xf numFmtId="1" fontId="15" fillId="0" borderId="28" xfId="0" applyNumberFormat="1" applyFont="1" applyFill="1" applyBorder="1"/>
    <xf numFmtId="1" fontId="15" fillId="0" borderId="33" xfId="0" applyNumberFormat="1" applyFont="1" applyFill="1" applyBorder="1"/>
    <xf numFmtId="1" fontId="12" fillId="0" borderId="15" xfId="0" applyNumberFormat="1" applyFont="1" applyFill="1" applyBorder="1" applyAlignment="1">
      <alignment horizontal="left"/>
    </xf>
    <xf numFmtId="166" fontId="10" fillId="0" borderId="41" xfId="0" applyNumberFormat="1" applyFont="1" applyFill="1" applyBorder="1" applyAlignment="1">
      <alignment horizontal="center"/>
    </xf>
    <xf numFmtId="166" fontId="11" fillId="0" borderId="46" xfId="0" applyNumberFormat="1" applyFont="1" applyFill="1" applyBorder="1" applyAlignment="1">
      <alignment horizontal="center"/>
    </xf>
    <xf numFmtId="166" fontId="13" fillId="0" borderId="10" xfId="0" applyNumberFormat="1" applyFont="1" applyFill="1" applyBorder="1" applyAlignment="1">
      <alignment horizontal="center"/>
    </xf>
    <xf numFmtId="166" fontId="13" fillId="0" borderId="47" xfId="0" applyNumberFormat="1" applyFont="1" applyFill="1" applyBorder="1" applyAlignment="1">
      <alignment horizontal="center"/>
    </xf>
    <xf numFmtId="1" fontId="12" fillId="0" borderId="24" xfId="0" applyNumberFormat="1" applyFont="1" applyFill="1" applyBorder="1" applyAlignment="1">
      <alignment horizontal="left"/>
    </xf>
    <xf numFmtId="166" fontId="13" fillId="0" borderId="23" xfId="0" applyNumberFormat="1" applyFont="1" applyFill="1" applyBorder="1" applyAlignment="1">
      <alignment horizontal="center"/>
    </xf>
    <xf numFmtId="1" fontId="26" fillId="0" borderId="14" xfId="0" applyNumberFormat="1" applyFont="1" applyFill="1" applyBorder="1" applyAlignment="1">
      <alignment horizontal="left"/>
    </xf>
    <xf numFmtId="166" fontId="10" fillId="0" borderId="32" xfId="0" applyNumberFormat="1" applyFont="1" applyFill="1" applyBorder="1" applyAlignment="1">
      <alignment horizontal="center"/>
    </xf>
    <xf numFmtId="166" fontId="10" fillId="0" borderId="48" xfId="0" applyNumberFormat="1" applyFont="1" applyFill="1" applyBorder="1" applyAlignment="1">
      <alignment horizontal="center"/>
    </xf>
    <xf numFmtId="1" fontId="28" fillId="0" borderId="12" xfId="0" applyNumberFormat="1" applyFont="1" applyFill="1" applyBorder="1"/>
    <xf numFmtId="166" fontId="10" fillId="0" borderId="31" xfId="0" applyNumberFormat="1" applyFont="1" applyFill="1" applyBorder="1" applyAlignment="1">
      <alignment horizontal="center"/>
    </xf>
    <xf numFmtId="166" fontId="10" fillId="0" borderId="84" xfId="0" applyNumberFormat="1" applyFont="1" applyFill="1" applyBorder="1" applyAlignment="1">
      <alignment horizontal="center"/>
    </xf>
    <xf numFmtId="166" fontId="13" fillId="0" borderId="11" xfId="0" applyNumberFormat="1" applyFont="1" applyFill="1" applyBorder="1" applyAlignment="1">
      <alignment horizontal="center"/>
    </xf>
    <xf numFmtId="1" fontId="15" fillId="0" borderId="14" xfId="0" applyNumberFormat="1" applyFont="1" applyFill="1" applyBorder="1"/>
    <xf numFmtId="1" fontId="15" fillId="0" borderId="15" xfId="0" applyNumberFormat="1" applyFont="1" applyFill="1" applyBorder="1"/>
    <xf numFmtId="166" fontId="10" fillId="0" borderId="46" xfId="0" applyNumberFormat="1" applyFont="1" applyFill="1" applyBorder="1" applyAlignment="1">
      <alignment horizontal="center"/>
    </xf>
    <xf numFmtId="1" fontId="28" fillId="0" borderId="18" xfId="0" applyNumberFormat="1" applyFont="1" applyFill="1" applyBorder="1"/>
    <xf numFmtId="1" fontId="15" fillId="0" borderId="13" xfId="0" applyNumberFormat="1" applyFont="1" applyFill="1" applyBorder="1"/>
    <xf numFmtId="1" fontId="26" fillId="0" borderId="13" xfId="0" applyNumberFormat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" fontId="29" fillId="0" borderId="38" xfId="0" applyNumberFormat="1" applyFont="1" applyFill="1" applyBorder="1" applyAlignment="1">
      <alignment horizontal="right"/>
    </xf>
    <xf numFmtId="1" fontId="14" fillId="0" borderId="38" xfId="0" applyNumberFormat="1" applyFont="1" applyFill="1" applyBorder="1" applyAlignment="1">
      <alignment horizontal="right"/>
    </xf>
    <xf numFmtId="0" fontId="15" fillId="0" borderId="13" xfId="0" applyFont="1" applyFill="1" applyBorder="1"/>
    <xf numFmtId="0" fontId="15" fillId="0" borderId="14" xfId="0" applyFont="1" applyFill="1" applyBorder="1"/>
    <xf numFmtId="0" fontId="15" fillId="0" borderId="17" xfId="0" applyFont="1" applyFill="1" applyBorder="1"/>
    <xf numFmtId="1" fontId="28" fillId="0" borderId="38" xfId="0" applyNumberFormat="1" applyFont="1" applyFill="1" applyBorder="1" applyAlignment="1">
      <alignment horizontal="right"/>
    </xf>
    <xf numFmtId="1" fontId="12" fillId="0" borderId="16" xfId="0" applyNumberFormat="1" applyFont="1" applyFill="1" applyBorder="1" applyAlignment="1">
      <alignment horizontal="right"/>
    </xf>
    <xf numFmtId="166" fontId="11" fillId="0" borderId="83" xfId="0" applyNumberFormat="1" applyFont="1" applyFill="1" applyBorder="1" applyAlignment="1">
      <alignment horizontal="center"/>
    </xf>
    <xf numFmtId="166" fontId="11" fillId="0" borderId="85" xfId="0" applyNumberFormat="1" applyFont="1" applyFill="1" applyBorder="1" applyAlignment="1">
      <alignment horizontal="center"/>
    </xf>
    <xf numFmtId="166" fontId="13" fillId="0" borderId="29" xfId="0" applyNumberFormat="1" applyFont="1" applyFill="1" applyBorder="1" applyAlignment="1">
      <alignment horizontal="center"/>
    </xf>
    <xf numFmtId="166" fontId="11" fillId="0" borderId="31" xfId="0" applyNumberFormat="1" applyFont="1" applyFill="1" applyBorder="1" applyAlignment="1">
      <alignment horizontal="center"/>
    </xf>
    <xf numFmtId="166" fontId="11" fillId="0" borderId="84" xfId="0" applyNumberFormat="1" applyFont="1" applyFill="1" applyBorder="1" applyAlignment="1">
      <alignment horizontal="center"/>
    </xf>
    <xf numFmtId="1" fontId="29" fillId="0" borderId="13" xfId="0" applyNumberFormat="1" applyFont="1" applyFill="1" applyBorder="1" applyAlignment="1">
      <alignment horizontal="right"/>
    </xf>
    <xf numFmtId="1" fontId="12" fillId="0" borderId="14" xfId="0" applyNumberFormat="1" applyFont="1" applyFill="1" applyBorder="1" applyAlignment="1">
      <alignment horizontal="right"/>
    </xf>
    <xf numFmtId="1" fontId="29" fillId="0" borderId="38" xfId="0" applyNumberFormat="1" applyFont="1" applyFill="1" applyBorder="1" applyAlignment="1">
      <alignment horizontal="right" wrapText="1"/>
    </xf>
    <xf numFmtId="0" fontId="14" fillId="0" borderId="16" xfId="0" applyFont="1" applyFill="1" applyBorder="1" applyAlignment="1">
      <alignment horizontal="right"/>
    </xf>
    <xf numFmtId="166" fontId="11" fillId="0" borderId="4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30" fillId="0" borderId="0" xfId="0" applyFont="1" applyFill="1"/>
    <xf numFmtId="4" fontId="12" fillId="0" borderId="28" xfId="0" applyNumberFormat="1" applyFont="1" applyFill="1" applyBorder="1" applyAlignment="1">
      <alignment horizontal="left" wrapText="1"/>
    </xf>
    <xf numFmtId="4" fontId="12" fillId="0" borderId="23" xfId="0" applyNumberFormat="1" applyFont="1" applyFill="1" applyBorder="1" applyAlignment="1">
      <alignment horizontal="left" wrapText="1"/>
    </xf>
    <xf numFmtId="4" fontId="12" fillId="0" borderId="7" xfId="0" applyNumberFormat="1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0"/>
  <sheetViews>
    <sheetView tabSelected="1" zoomScale="90" zoomScaleNormal="90" workbookViewId="0">
      <pane xSplit="1" ySplit="3" topLeftCell="B245" activePane="bottomRight" state="frozen"/>
      <selection pane="topRight" activeCell="B1" sqref="B1"/>
      <selection pane="bottomLeft" activeCell="A4" sqref="A4"/>
      <selection pane="bottomRight" activeCell="D271" sqref="D271"/>
    </sheetView>
  </sheetViews>
  <sheetFormatPr defaultRowHeight="12.75" outlineLevelCol="1" x14ac:dyDescent="0.2"/>
  <cols>
    <col min="1" max="1" width="55.140625" style="324" customWidth="1"/>
    <col min="2" max="2" width="8.7109375" style="117" customWidth="1"/>
    <col min="3" max="3" width="9.42578125" style="117" customWidth="1"/>
    <col min="4" max="4" width="7.85546875" style="118" customWidth="1"/>
    <col min="5" max="5" width="8.5703125" style="118" customWidth="1"/>
    <col min="6" max="6" width="9.5703125" style="117" customWidth="1" outlineLevel="1"/>
    <col min="7" max="7" width="9.28515625" style="117" customWidth="1" outlineLevel="1"/>
    <col min="8" max="8" width="9.7109375" style="117" customWidth="1" outlineLevel="1"/>
    <col min="9" max="9" width="9" style="117" customWidth="1" outlineLevel="1"/>
    <col min="10" max="10" width="8" style="117" customWidth="1" outlineLevel="1"/>
    <col min="11" max="12" width="9.85546875" style="117" customWidth="1" outlineLevel="1"/>
    <col min="13" max="13" width="9.85546875" style="117" customWidth="1"/>
    <col min="14" max="14" width="2" customWidth="1"/>
  </cols>
  <sheetData>
    <row r="1" spans="1:14" ht="16.5" thickBot="1" x14ac:dyDescent="0.25">
      <c r="A1" s="263" t="s">
        <v>370</v>
      </c>
      <c r="M1" s="264" t="s">
        <v>339</v>
      </c>
    </row>
    <row r="2" spans="1:14" ht="13.5" thickBot="1" x14ac:dyDescent="0.25">
      <c r="A2" s="265"/>
      <c r="B2" s="119" t="s">
        <v>393</v>
      </c>
      <c r="C2" s="120"/>
      <c r="D2" s="121"/>
      <c r="E2" s="121"/>
      <c r="F2" s="122" t="s">
        <v>373</v>
      </c>
      <c r="G2" s="123"/>
      <c r="H2" s="123"/>
      <c r="I2" s="123"/>
      <c r="J2" s="123"/>
      <c r="K2" s="123"/>
      <c r="L2" s="123"/>
      <c r="M2" s="266"/>
    </row>
    <row r="3" spans="1:14" s="1" customFormat="1" ht="39" thickBot="1" x14ac:dyDescent="0.25">
      <c r="A3" s="267" t="s">
        <v>12</v>
      </c>
      <c r="B3" s="124" t="s">
        <v>371</v>
      </c>
      <c r="C3" s="125" t="s">
        <v>372</v>
      </c>
      <c r="D3" s="126" t="s">
        <v>34</v>
      </c>
      <c r="E3" s="253" t="s">
        <v>35</v>
      </c>
      <c r="F3" s="127" t="s">
        <v>13</v>
      </c>
      <c r="G3" s="128" t="s">
        <v>14</v>
      </c>
      <c r="H3" s="125" t="s">
        <v>15</v>
      </c>
      <c r="I3" s="129" t="s">
        <v>16</v>
      </c>
      <c r="J3" s="130" t="s">
        <v>17</v>
      </c>
      <c r="K3" s="268" t="s">
        <v>191</v>
      </c>
      <c r="L3" s="250" t="s">
        <v>200</v>
      </c>
      <c r="M3" s="269" t="s">
        <v>18</v>
      </c>
      <c r="N3" s="4"/>
    </row>
    <row r="4" spans="1:14" ht="15.75" x14ac:dyDescent="0.25">
      <c r="A4" s="270" t="s">
        <v>374</v>
      </c>
      <c r="B4" s="131"/>
      <c r="C4" s="132"/>
      <c r="D4" s="133"/>
      <c r="E4" s="254"/>
      <c r="F4" s="134"/>
      <c r="G4" s="135"/>
      <c r="H4" s="136"/>
      <c r="I4" s="137"/>
      <c r="J4" s="138"/>
      <c r="K4" s="271"/>
      <c r="L4" s="272"/>
      <c r="M4" s="273"/>
    </row>
    <row r="5" spans="1:14" ht="13.5" customHeight="1" x14ac:dyDescent="0.2">
      <c r="A5" s="274" t="s">
        <v>6</v>
      </c>
      <c r="B5" s="134"/>
      <c r="C5" s="139"/>
      <c r="D5" s="140"/>
      <c r="E5" s="254"/>
      <c r="F5" s="134"/>
      <c r="G5" s="135"/>
      <c r="H5" s="141"/>
      <c r="I5" s="142"/>
      <c r="J5" s="143"/>
      <c r="K5" s="275"/>
      <c r="L5" s="276"/>
      <c r="M5" s="277"/>
    </row>
    <row r="6" spans="1:14" ht="14.25" x14ac:dyDescent="0.2">
      <c r="A6" s="274" t="s">
        <v>5</v>
      </c>
      <c r="B6" s="134"/>
      <c r="C6" s="139"/>
      <c r="D6" s="140"/>
      <c r="E6" s="254"/>
      <c r="F6" s="134"/>
      <c r="G6" s="135"/>
      <c r="H6" s="144"/>
      <c r="I6" s="142"/>
      <c r="J6" s="143"/>
      <c r="K6" s="275"/>
      <c r="L6" s="276"/>
      <c r="M6" s="277"/>
    </row>
    <row r="7" spans="1:14" ht="27.75" customHeight="1" x14ac:dyDescent="0.2">
      <c r="A7" s="278" t="s">
        <v>99</v>
      </c>
      <c r="B7" s="145" t="s">
        <v>394</v>
      </c>
      <c r="C7" s="146" t="s">
        <v>394</v>
      </c>
      <c r="D7" s="251">
        <v>28503</v>
      </c>
      <c r="E7" s="255">
        <v>15023</v>
      </c>
      <c r="F7" s="145" t="s">
        <v>394</v>
      </c>
      <c r="G7" s="148" t="s">
        <v>394</v>
      </c>
      <c r="H7" s="149" t="s">
        <v>394</v>
      </c>
      <c r="I7" s="145" t="s">
        <v>394</v>
      </c>
      <c r="J7" s="150" t="s">
        <v>394</v>
      </c>
      <c r="K7" s="279">
        <v>250</v>
      </c>
      <c r="L7" s="146" t="s">
        <v>394</v>
      </c>
      <c r="M7" s="149" t="s">
        <v>394</v>
      </c>
    </row>
    <row r="8" spans="1:14" ht="12.75" customHeight="1" x14ac:dyDescent="0.2">
      <c r="A8" s="280" t="s">
        <v>49</v>
      </c>
      <c r="B8" s="145" t="s">
        <v>394</v>
      </c>
      <c r="C8" s="146" t="s">
        <v>394</v>
      </c>
      <c r="D8" s="158">
        <v>28503</v>
      </c>
      <c r="E8" s="255">
        <v>15023</v>
      </c>
      <c r="F8" s="145" t="s">
        <v>394</v>
      </c>
      <c r="G8" s="148" t="s">
        <v>394</v>
      </c>
      <c r="H8" s="149" t="s">
        <v>394</v>
      </c>
      <c r="I8" s="145" t="s">
        <v>394</v>
      </c>
      <c r="J8" s="150" t="s">
        <v>394</v>
      </c>
      <c r="K8" s="279">
        <v>125</v>
      </c>
      <c r="L8" s="146" t="s">
        <v>394</v>
      </c>
      <c r="M8" s="153" t="s">
        <v>394</v>
      </c>
    </row>
    <row r="9" spans="1:14" ht="12.75" customHeight="1" x14ac:dyDescent="0.2">
      <c r="A9" s="280" t="s">
        <v>82</v>
      </c>
      <c r="B9" s="145" t="s">
        <v>394</v>
      </c>
      <c r="C9" s="146" t="s">
        <v>394</v>
      </c>
      <c r="D9" s="252">
        <v>28503</v>
      </c>
      <c r="E9" s="255">
        <v>15023</v>
      </c>
      <c r="F9" s="145" t="s">
        <v>394</v>
      </c>
      <c r="G9" s="148" t="s">
        <v>394</v>
      </c>
      <c r="H9" s="149" t="s">
        <v>394</v>
      </c>
      <c r="I9" s="145" t="s">
        <v>394</v>
      </c>
      <c r="J9" s="150" t="s">
        <v>394</v>
      </c>
      <c r="K9" s="279">
        <v>250</v>
      </c>
      <c r="L9" s="146" t="s">
        <v>394</v>
      </c>
      <c r="M9" s="153" t="s">
        <v>394</v>
      </c>
    </row>
    <row r="10" spans="1:14" ht="14.25" x14ac:dyDescent="0.2">
      <c r="A10" s="280" t="s">
        <v>81</v>
      </c>
      <c r="B10" s="145" t="s">
        <v>394</v>
      </c>
      <c r="C10" s="146" t="s">
        <v>394</v>
      </c>
      <c r="D10" s="252">
        <v>28503</v>
      </c>
      <c r="E10" s="255">
        <v>15023</v>
      </c>
      <c r="F10" s="145" t="s">
        <v>394</v>
      </c>
      <c r="G10" s="148" t="s">
        <v>394</v>
      </c>
      <c r="H10" s="149" t="s">
        <v>394</v>
      </c>
      <c r="I10" s="145" t="s">
        <v>394</v>
      </c>
      <c r="J10" s="150" t="s">
        <v>394</v>
      </c>
      <c r="K10" s="281">
        <v>125</v>
      </c>
      <c r="L10" s="146" t="s">
        <v>394</v>
      </c>
      <c r="M10" s="149" t="s">
        <v>394</v>
      </c>
    </row>
    <row r="11" spans="1:14" ht="14.25" x14ac:dyDescent="0.2">
      <c r="A11" s="280" t="s">
        <v>38</v>
      </c>
      <c r="B11" s="151" t="s">
        <v>394</v>
      </c>
      <c r="C11" s="111" t="s">
        <v>394</v>
      </c>
      <c r="D11" s="252">
        <v>33674</v>
      </c>
      <c r="E11" s="256">
        <v>17027</v>
      </c>
      <c r="F11" s="151" t="s">
        <v>394</v>
      </c>
      <c r="G11" s="152" t="s">
        <v>394</v>
      </c>
      <c r="H11" s="153" t="s">
        <v>394</v>
      </c>
      <c r="I11" s="151" t="s">
        <v>394</v>
      </c>
      <c r="J11" s="154" t="s">
        <v>394</v>
      </c>
      <c r="K11" s="281">
        <v>1170</v>
      </c>
      <c r="L11" s="111" t="s">
        <v>394</v>
      </c>
      <c r="M11" s="153" t="s">
        <v>394</v>
      </c>
    </row>
    <row r="12" spans="1:14" ht="14.25" x14ac:dyDescent="0.2">
      <c r="A12" s="280" t="s">
        <v>40</v>
      </c>
      <c r="B12" s="151" t="s">
        <v>394</v>
      </c>
      <c r="C12" s="111" t="s">
        <v>395</v>
      </c>
      <c r="D12" s="252">
        <v>33674</v>
      </c>
      <c r="E12" s="257" t="s">
        <v>7</v>
      </c>
      <c r="F12" s="151" t="s">
        <v>394</v>
      </c>
      <c r="G12" s="152" t="s">
        <v>395</v>
      </c>
      <c r="H12" s="153" t="s">
        <v>394</v>
      </c>
      <c r="I12" s="151" t="s">
        <v>394</v>
      </c>
      <c r="J12" s="154" t="s">
        <v>394</v>
      </c>
      <c r="K12" s="281">
        <v>910</v>
      </c>
      <c r="L12" s="111" t="s">
        <v>394</v>
      </c>
      <c r="M12" s="153" t="s">
        <v>394</v>
      </c>
    </row>
    <row r="13" spans="1:14" ht="14.25" x14ac:dyDescent="0.2">
      <c r="A13" s="280" t="s">
        <v>41</v>
      </c>
      <c r="B13" s="151" t="s">
        <v>394</v>
      </c>
      <c r="C13" s="111" t="s">
        <v>395</v>
      </c>
      <c r="D13" s="252">
        <v>33674</v>
      </c>
      <c r="E13" s="257" t="s">
        <v>7</v>
      </c>
      <c r="F13" s="151" t="s">
        <v>394</v>
      </c>
      <c r="G13" s="152" t="s">
        <v>395</v>
      </c>
      <c r="H13" s="153" t="s">
        <v>394</v>
      </c>
      <c r="I13" s="151" t="s">
        <v>394</v>
      </c>
      <c r="J13" s="154" t="s">
        <v>394</v>
      </c>
      <c r="K13" s="281">
        <v>650</v>
      </c>
      <c r="L13" s="111" t="s">
        <v>394</v>
      </c>
      <c r="M13" s="153" t="s">
        <v>394</v>
      </c>
    </row>
    <row r="14" spans="1:14" ht="14.25" x14ac:dyDescent="0.2">
      <c r="A14" s="280" t="s">
        <v>39</v>
      </c>
      <c r="B14" s="151" t="s">
        <v>396</v>
      </c>
      <c r="C14" s="111" t="s">
        <v>394</v>
      </c>
      <c r="D14" s="252" t="s">
        <v>7</v>
      </c>
      <c r="E14" s="256">
        <v>17027</v>
      </c>
      <c r="F14" s="151" t="s">
        <v>396</v>
      </c>
      <c r="G14" s="152" t="s">
        <v>394</v>
      </c>
      <c r="H14" s="153" t="s">
        <v>394</v>
      </c>
      <c r="I14" s="151" t="s">
        <v>394</v>
      </c>
      <c r="J14" s="154" t="s">
        <v>394</v>
      </c>
      <c r="K14" s="281">
        <v>0</v>
      </c>
      <c r="L14" s="111" t="s">
        <v>394</v>
      </c>
      <c r="M14" s="153" t="s">
        <v>394</v>
      </c>
    </row>
    <row r="15" spans="1:14" x14ac:dyDescent="0.2">
      <c r="A15" s="116" t="s">
        <v>102</v>
      </c>
      <c r="B15" s="156" t="s">
        <v>100</v>
      </c>
      <c r="C15" s="157"/>
      <c r="D15" s="158"/>
      <c r="E15" s="158"/>
      <c r="F15" s="159"/>
      <c r="G15" s="160"/>
      <c r="H15" s="161"/>
      <c r="I15" s="160"/>
      <c r="J15" s="159"/>
      <c r="K15" s="281"/>
      <c r="L15" s="170"/>
      <c r="M15" s="243"/>
    </row>
    <row r="16" spans="1:14" x14ac:dyDescent="0.2">
      <c r="A16" s="116" t="s">
        <v>101</v>
      </c>
      <c r="B16" s="156" t="s">
        <v>100</v>
      </c>
      <c r="C16" s="157"/>
      <c r="D16" s="158"/>
      <c r="E16" s="158"/>
      <c r="F16" s="159"/>
      <c r="G16" s="160"/>
      <c r="H16" s="161"/>
      <c r="I16" s="160"/>
      <c r="J16" s="159"/>
      <c r="K16" s="281"/>
      <c r="L16" s="170"/>
      <c r="M16" s="243"/>
    </row>
    <row r="17" spans="1:13" x14ac:dyDescent="0.2">
      <c r="A17" s="116" t="s">
        <v>86</v>
      </c>
      <c r="B17" s="151">
        <v>11.97</v>
      </c>
      <c r="C17" s="114">
        <v>50.25</v>
      </c>
      <c r="D17" s="252">
        <v>31191</v>
      </c>
      <c r="E17" s="256">
        <v>17027</v>
      </c>
      <c r="F17" s="162">
        <f t="shared" ref="F17:G19" si="0">ROUND(D17/B17*12,1)</f>
        <v>31269.200000000001</v>
      </c>
      <c r="G17" s="160">
        <f t="shared" si="0"/>
        <v>4066.1</v>
      </c>
      <c r="H17" s="163">
        <f t="shared" ref="H17:H22" si="1">SUM(F17:G17)</f>
        <v>35335.300000000003</v>
      </c>
      <c r="I17" s="164">
        <f t="shared" ref="I17:I22" si="2">ROUND(H17*0.34,1)</f>
        <v>12014</v>
      </c>
      <c r="J17" s="165">
        <f>ROUND(H17*0.02,1)</f>
        <v>706.7</v>
      </c>
      <c r="K17" s="281">
        <v>530</v>
      </c>
      <c r="L17" s="170">
        <f>ROUND(0.0034*H17,1)</f>
        <v>120.1</v>
      </c>
      <c r="M17" s="243">
        <f t="shared" ref="M17:M22" si="3">SUM(H17:L17)</f>
        <v>48706.1</v>
      </c>
    </row>
    <row r="18" spans="1:13" x14ac:dyDescent="0.2">
      <c r="A18" s="116" t="s">
        <v>87</v>
      </c>
      <c r="B18" s="151">
        <v>3.32</v>
      </c>
      <c r="C18" s="114">
        <v>15.48</v>
      </c>
      <c r="D18" s="158">
        <v>31113</v>
      </c>
      <c r="E18" s="256">
        <v>17027</v>
      </c>
      <c r="F18" s="162">
        <f t="shared" si="0"/>
        <v>112456.6</v>
      </c>
      <c r="G18" s="160">
        <f t="shared" si="0"/>
        <v>13199.2</v>
      </c>
      <c r="H18" s="163">
        <f t="shared" si="1"/>
        <v>125655.8</v>
      </c>
      <c r="I18" s="164">
        <f t="shared" si="2"/>
        <v>42723</v>
      </c>
      <c r="J18" s="165">
        <f t="shared" ref="J18:J22" si="4">ROUND(H18*0.02,1)</f>
        <v>2513.1</v>
      </c>
      <c r="K18" s="281">
        <v>840</v>
      </c>
      <c r="L18" s="170">
        <f t="shared" ref="L18:L22" si="5">ROUND(0.0034*H18,1)</f>
        <v>427.2</v>
      </c>
      <c r="M18" s="243">
        <f t="shared" si="3"/>
        <v>172159.1</v>
      </c>
    </row>
    <row r="19" spans="1:13" x14ac:dyDescent="0.2">
      <c r="A19" s="116" t="s">
        <v>261</v>
      </c>
      <c r="B19" s="151">
        <v>3.32</v>
      </c>
      <c r="C19" s="114">
        <v>15.48</v>
      </c>
      <c r="D19" s="158">
        <v>31113</v>
      </c>
      <c r="E19" s="256">
        <v>17027</v>
      </c>
      <c r="F19" s="162">
        <f t="shared" si="0"/>
        <v>112456.6</v>
      </c>
      <c r="G19" s="160">
        <f t="shared" si="0"/>
        <v>13199.2</v>
      </c>
      <c r="H19" s="163">
        <f t="shared" si="1"/>
        <v>125655.8</v>
      </c>
      <c r="I19" s="164">
        <f t="shared" si="2"/>
        <v>42723</v>
      </c>
      <c r="J19" s="165">
        <f t="shared" si="4"/>
        <v>2513.1</v>
      </c>
      <c r="K19" s="281">
        <v>840</v>
      </c>
      <c r="L19" s="170">
        <f t="shared" si="5"/>
        <v>427.2</v>
      </c>
      <c r="M19" s="243">
        <f t="shared" si="3"/>
        <v>172159.1</v>
      </c>
    </row>
    <row r="20" spans="1:13" ht="25.5" x14ac:dyDescent="0.2">
      <c r="A20" s="282" t="s">
        <v>270</v>
      </c>
      <c r="B20" s="151">
        <v>18.34</v>
      </c>
      <c r="C20" s="166" t="s">
        <v>395</v>
      </c>
      <c r="D20" s="252">
        <v>33333</v>
      </c>
      <c r="E20" s="256" t="s">
        <v>7</v>
      </c>
      <c r="F20" s="162">
        <f>ROUND(D20/B20*12,1)</f>
        <v>21810</v>
      </c>
      <c r="G20" s="167" t="s">
        <v>7</v>
      </c>
      <c r="H20" s="168">
        <f t="shared" si="1"/>
        <v>21810</v>
      </c>
      <c r="I20" s="169">
        <f t="shared" si="2"/>
        <v>7415.4</v>
      </c>
      <c r="J20" s="165">
        <f t="shared" si="4"/>
        <v>436.2</v>
      </c>
      <c r="K20" s="281">
        <v>115</v>
      </c>
      <c r="L20" s="170">
        <f t="shared" si="5"/>
        <v>74.2</v>
      </c>
      <c r="M20" s="243">
        <f t="shared" si="3"/>
        <v>29850.800000000003</v>
      </c>
    </row>
    <row r="21" spans="1:13" ht="14.25" x14ac:dyDescent="0.2">
      <c r="A21" s="116" t="s">
        <v>333</v>
      </c>
      <c r="B21" s="151">
        <v>13.37</v>
      </c>
      <c r="C21" s="166" t="s">
        <v>395</v>
      </c>
      <c r="D21" s="252">
        <v>33333</v>
      </c>
      <c r="E21" s="256" t="s">
        <v>7</v>
      </c>
      <c r="F21" s="162">
        <f>ROUND(D21/B21*12,1)</f>
        <v>29917.4</v>
      </c>
      <c r="G21" s="167" t="s">
        <v>7</v>
      </c>
      <c r="H21" s="168">
        <f t="shared" si="1"/>
        <v>29917.4</v>
      </c>
      <c r="I21" s="169">
        <f t="shared" si="2"/>
        <v>10171.9</v>
      </c>
      <c r="J21" s="165">
        <f t="shared" si="4"/>
        <v>598.29999999999995</v>
      </c>
      <c r="K21" s="281">
        <v>190</v>
      </c>
      <c r="L21" s="170">
        <f t="shared" si="5"/>
        <v>101.7</v>
      </c>
      <c r="M21" s="243">
        <f t="shared" si="3"/>
        <v>40979.300000000003</v>
      </c>
    </row>
    <row r="22" spans="1:13" ht="14.25" x14ac:dyDescent="0.2">
      <c r="A22" s="116" t="s">
        <v>269</v>
      </c>
      <c r="B22" s="151">
        <v>5</v>
      </c>
      <c r="C22" s="166" t="s">
        <v>395</v>
      </c>
      <c r="D22" s="252">
        <v>33333</v>
      </c>
      <c r="E22" s="256" t="s">
        <v>7</v>
      </c>
      <c r="F22" s="162">
        <f>ROUND(D22/B22*12,1)</f>
        <v>79999.199999999997</v>
      </c>
      <c r="G22" s="167" t="s">
        <v>7</v>
      </c>
      <c r="H22" s="168">
        <f t="shared" si="1"/>
        <v>79999.199999999997</v>
      </c>
      <c r="I22" s="169">
        <f t="shared" si="2"/>
        <v>27199.7</v>
      </c>
      <c r="J22" s="165">
        <f t="shared" si="4"/>
        <v>1600</v>
      </c>
      <c r="K22" s="281">
        <v>730</v>
      </c>
      <c r="L22" s="170">
        <f t="shared" si="5"/>
        <v>272</v>
      </c>
      <c r="M22" s="243">
        <f t="shared" si="3"/>
        <v>109800.9</v>
      </c>
    </row>
    <row r="23" spans="1:13" ht="14.25" x14ac:dyDescent="0.2">
      <c r="A23" s="283" t="s">
        <v>10</v>
      </c>
      <c r="B23" s="151" t="s">
        <v>397</v>
      </c>
      <c r="C23" s="111" t="s">
        <v>398</v>
      </c>
      <c r="D23" s="252">
        <v>27353</v>
      </c>
      <c r="E23" s="256" t="s">
        <v>7</v>
      </c>
      <c r="F23" s="151" t="s">
        <v>394</v>
      </c>
      <c r="G23" s="167" t="s">
        <v>7</v>
      </c>
      <c r="H23" s="153" t="s">
        <v>394</v>
      </c>
      <c r="I23" s="151" t="s">
        <v>394</v>
      </c>
      <c r="J23" s="154" t="s">
        <v>394</v>
      </c>
      <c r="K23" s="284">
        <v>16</v>
      </c>
      <c r="L23" s="111" t="s">
        <v>394</v>
      </c>
      <c r="M23" s="153" t="s">
        <v>394</v>
      </c>
    </row>
    <row r="24" spans="1:13" ht="14.25" x14ac:dyDescent="0.2">
      <c r="A24" s="116" t="s">
        <v>11</v>
      </c>
      <c r="B24" s="151">
        <v>102</v>
      </c>
      <c r="C24" s="166" t="s">
        <v>395</v>
      </c>
      <c r="D24" s="252">
        <v>27353</v>
      </c>
      <c r="E24" s="256" t="s">
        <v>7</v>
      </c>
      <c r="F24" s="162">
        <f t="shared" ref="F24:F29" si="6">ROUND(D24/B24*12,1)</f>
        <v>3218</v>
      </c>
      <c r="G24" s="167" t="s">
        <v>7</v>
      </c>
      <c r="H24" s="168">
        <f t="shared" ref="H24:H29" si="7">SUM(F24:G24)</f>
        <v>3218</v>
      </c>
      <c r="I24" s="169">
        <f t="shared" ref="I24:I29" si="8">ROUND(H24*0.34,1)</f>
        <v>1094.0999999999999</v>
      </c>
      <c r="J24" s="165">
        <f t="shared" ref="J24:J29" si="9">ROUND(H24*0.02,1)</f>
        <v>64.400000000000006</v>
      </c>
      <c r="K24" s="284">
        <v>10</v>
      </c>
      <c r="L24" s="170">
        <f t="shared" ref="L24:L29" si="10">ROUND(0.0034*H24,1)</f>
        <v>10.9</v>
      </c>
      <c r="M24" s="243">
        <f t="shared" ref="M24:M29" si="11">SUM(H24:L24)</f>
        <v>4397.3999999999996</v>
      </c>
    </row>
    <row r="25" spans="1:13" x14ac:dyDescent="0.2">
      <c r="A25" s="116" t="s">
        <v>242</v>
      </c>
      <c r="B25" s="151">
        <v>7.04</v>
      </c>
      <c r="C25" s="114">
        <v>11.06</v>
      </c>
      <c r="D25" s="158">
        <v>28184</v>
      </c>
      <c r="E25" s="256">
        <v>17574</v>
      </c>
      <c r="F25" s="162">
        <f t="shared" si="6"/>
        <v>48040.9</v>
      </c>
      <c r="G25" s="167">
        <f t="shared" ref="G25:G33" si="12">ROUND(E25/C25*12,1)</f>
        <v>19067.599999999999</v>
      </c>
      <c r="H25" s="168">
        <f t="shared" si="7"/>
        <v>67108.5</v>
      </c>
      <c r="I25" s="164">
        <f t="shared" si="8"/>
        <v>22816.9</v>
      </c>
      <c r="J25" s="165">
        <f t="shared" si="9"/>
        <v>1342.2</v>
      </c>
      <c r="K25" s="284">
        <v>284</v>
      </c>
      <c r="L25" s="170">
        <f t="shared" si="10"/>
        <v>228.2</v>
      </c>
      <c r="M25" s="243">
        <f t="shared" si="11"/>
        <v>91779.799999999988</v>
      </c>
    </row>
    <row r="26" spans="1:13" x14ac:dyDescent="0.2">
      <c r="A26" s="116" t="s">
        <v>243</v>
      </c>
      <c r="B26" s="151">
        <v>8.0399999999999991</v>
      </c>
      <c r="C26" s="114">
        <v>11.06</v>
      </c>
      <c r="D26" s="158">
        <v>28184</v>
      </c>
      <c r="E26" s="256">
        <v>17574</v>
      </c>
      <c r="F26" s="162">
        <f t="shared" si="6"/>
        <v>42065.7</v>
      </c>
      <c r="G26" s="167">
        <f t="shared" si="12"/>
        <v>19067.599999999999</v>
      </c>
      <c r="H26" s="168">
        <f t="shared" si="7"/>
        <v>61133.299999999996</v>
      </c>
      <c r="I26" s="164">
        <f t="shared" si="8"/>
        <v>20785.3</v>
      </c>
      <c r="J26" s="165">
        <f t="shared" si="9"/>
        <v>1222.7</v>
      </c>
      <c r="K26" s="284">
        <v>284</v>
      </c>
      <c r="L26" s="170">
        <f t="shared" si="10"/>
        <v>207.9</v>
      </c>
      <c r="M26" s="243">
        <f t="shared" si="11"/>
        <v>83633.199999999983</v>
      </c>
    </row>
    <row r="27" spans="1:13" x14ac:dyDescent="0.2">
      <c r="A27" s="116" t="s">
        <v>244</v>
      </c>
      <c r="B27" s="151">
        <v>7.04</v>
      </c>
      <c r="C27" s="114">
        <v>11.56</v>
      </c>
      <c r="D27" s="158">
        <v>28184</v>
      </c>
      <c r="E27" s="256">
        <v>17574</v>
      </c>
      <c r="F27" s="162">
        <f t="shared" si="6"/>
        <v>48040.9</v>
      </c>
      <c r="G27" s="167">
        <f t="shared" si="12"/>
        <v>18242.900000000001</v>
      </c>
      <c r="H27" s="168">
        <f t="shared" si="7"/>
        <v>66283.8</v>
      </c>
      <c r="I27" s="164">
        <f t="shared" si="8"/>
        <v>22536.5</v>
      </c>
      <c r="J27" s="165">
        <f t="shared" si="9"/>
        <v>1325.7</v>
      </c>
      <c r="K27" s="284">
        <v>284</v>
      </c>
      <c r="L27" s="170">
        <f t="shared" si="10"/>
        <v>225.4</v>
      </c>
      <c r="M27" s="243">
        <f t="shared" si="11"/>
        <v>90655.4</v>
      </c>
    </row>
    <row r="28" spans="1:13" x14ac:dyDescent="0.2">
      <c r="A28" s="116" t="s">
        <v>245</v>
      </c>
      <c r="B28" s="151">
        <v>8.74</v>
      </c>
      <c r="C28" s="114">
        <v>12.26</v>
      </c>
      <c r="D28" s="158">
        <v>28184</v>
      </c>
      <c r="E28" s="256">
        <v>17574</v>
      </c>
      <c r="F28" s="162">
        <f t="shared" si="6"/>
        <v>38696.6</v>
      </c>
      <c r="G28" s="167">
        <f t="shared" si="12"/>
        <v>17201.3</v>
      </c>
      <c r="H28" s="168">
        <f t="shared" si="7"/>
        <v>55897.899999999994</v>
      </c>
      <c r="I28" s="164">
        <f t="shared" si="8"/>
        <v>19005.3</v>
      </c>
      <c r="J28" s="165">
        <f t="shared" si="9"/>
        <v>1118</v>
      </c>
      <c r="K28" s="284">
        <v>284</v>
      </c>
      <c r="L28" s="170">
        <f t="shared" si="10"/>
        <v>190.1</v>
      </c>
      <c r="M28" s="243">
        <f t="shared" si="11"/>
        <v>76495.3</v>
      </c>
    </row>
    <row r="29" spans="1:13" x14ac:dyDescent="0.2">
      <c r="A29" s="116" t="s">
        <v>262</v>
      </c>
      <c r="B29" s="151">
        <v>17.489999999999998</v>
      </c>
      <c r="C29" s="114">
        <v>29.15</v>
      </c>
      <c r="D29" s="158">
        <v>28184</v>
      </c>
      <c r="E29" s="256">
        <v>17574</v>
      </c>
      <c r="F29" s="162">
        <f t="shared" si="6"/>
        <v>19337.2</v>
      </c>
      <c r="G29" s="167">
        <f t="shared" si="12"/>
        <v>7234.6</v>
      </c>
      <c r="H29" s="168">
        <f t="shared" si="7"/>
        <v>26571.800000000003</v>
      </c>
      <c r="I29" s="164">
        <f t="shared" si="8"/>
        <v>9034.4</v>
      </c>
      <c r="J29" s="165">
        <f t="shared" si="9"/>
        <v>531.4</v>
      </c>
      <c r="K29" s="284">
        <v>214</v>
      </c>
      <c r="L29" s="170">
        <f t="shared" si="10"/>
        <v>90.3</v>
      </c>
      <c r="M29" s="243">
        <f t="shared" si="11"/>
        <v>36441.900000000009</v>
      </c>
    </row>
    <row r="30" spans="1:13" ht="14.25" x14ac:dyDescent="0.2">
      <c r="A30" s="283" t="s">
        <v>37</v>
      </c>
      <c r="B30" s="151" t="s">
        <v>394</v>
      </c>
      <c r="C30" s="114">
        <v>29.15</v>
      </c>
      <c r="D30" s="158">
        <v>28692</v>
      </c>
      <c r="E30" s="256">
        <v>17574</v>
      </c>
      <c r="F30" s="151" t="s">
        <v>394</v>
      </c>
      <c r="G30" s="167">
        <f t="shared" si="12"/>
        <v>7234.6</v>
      </c>
      <c r="H30" s="153" t="s">
        <v>394</v>
      </c>
      <c r="I30" s="151" t="s">
        <v>394</v>
      </c>
      <c r="J30" s="154" t="s">
        <v>394</v>
      </c>
      <c r="K30" s="284">
        <v>214</v>
      </c>
      <c r="L30" s="111" t="s">
        <v>394</v>
      </c>
      <c r="M30" s="153" t="s">
        <v>394</v>
      </c>
    </row>
    <row r="31" spans="1:13" ht="14.25" x14ac:dyDescent="0.2">
      <c r="A31" s="283" t="s">
        <v>36</v>
      </c>
      <c r="B31" s="151" t="s">
        <v>394</v>
      </c>
      <c r="C31" s="114">
        <v>29.15</v>
      </c>
      <c r="D31" s="158">
        <v>28692</v>
      </c>
      <c r="E31" s="256">
        <v>17574</v>
      </c>
      <c r="F31" s="151" t="s">
        <v>394</v>
      </c>
      <c r="G31" s="167">
        <f t="shared" si="12"/>
        <v>7234.6</v>
      </c>
      <c r="H31" s="153" t="s">
        <v>394</v>
      </c>
      <c r="I31" s="151" t="s">
        <v>394</v>
      </c>
      <c r="J31" s="154" t="s">
        <v>394</v>
      </c>
      <c r="K31" s="284">
        <v>214</v>
      </c>
      <c r="L31" s="111" t="s">
        <v>394</v>
      </c>
      <c r="M31" s="153" t="s">
        <v>394</v>
      </c>
    </row>
    <row r="32" spans="1:13" ht="14.25" x14ac:dyDescent="0.2">
      <c r="A32" s="116" t="s">
        <v>97</v>
      </c>
      <c r="B32" s="151" t="s">
        <v>396</v>
      </c>
      <c r="C32" s="114">
        <v>30.15</v>
      </c>
      <c r="D32" s="158" t="s">
        <v>7</v>
      </c>
      <c r="E32" s="256">
        <v>17708</v>
      </c>
      <c r="F32" s="162" t="s">
        <v>7</v>
      </c>
      <c r="G32" s="167">
        <f t="shared" si="12"/>
        <v>7048</v>
      </c>
      <c r="H32" s="249">
        <f>SUM(F32:G32)</f>
        <v>7048</v>
      </c>
      <c r="I32" s="164">
        <f>ROUND(H32*0.34,1)</f>
        <v>2396.3000000000002</v>
      </c>
      <c r="J32" s="165">
        <f t="shared" ref="J32:J33" si="13">ROUND(H32*0.02,1)</f>
        <v>141</v>
      </c>
      <c r="K32" s="284">
        <v>72</v>
      </c>
      <c r="L32" s="170">
        <f t="shared" ref="L32:L33" si="14">ROUND(0.0034*H32,1)</f>
        <v>24</v>
      </c>
      <c r="M32" s="243">
        <f>SUM(H32:L32)</f>
        <v>9681.2999999999993</v>
      </c>
    </row>
    <row r="33" spans="1:13" ht="14.25" x14ac:dyDescent="0.2">
      <c r="A33" s="116" t="s">
        <v>98</v>
      </c>
      <c r="B33" s="151" t="s">
        <v>396</v>
      </c>
      <c r="C33" s="114">
        <v>39.200000000000003</v>
      </c>
      <c r="D33" s="158" t="s">
        <v>7</v>
      </c>
      <c r="E33" s="256">
        <v>17708</v>
      </c>
      <c r="F33" s="162" t="s">
        <v>7</v>
      </c>
      <c r="G33" s="160">
        <f t="shared" si="12"/>
        <v>5420.8</v>
      </c>
      <c r="H33" s="170">
        <f>SUM(F33:G33)</f>
        <v>5420.8</v>
      </c>
      <c r="I33" s="164">
        <f>ROUND(H33*0.34,1)</f>
        <v>1843.1</v>
      </c>
      <c r="J33" s="165">
        <f t="shared" si="13"/>
        <v>108.4</v>
      </c>
      <c r="K33" s="284">
        <v>72</v>
      </c>
      <c r="L33" s="170">
        <f t="shared" si="14"/>
        <v>18.399999999999999</v>
      </c>
      <c r="M33" s="243">
        <f>SUM(H33:L33)</f>
        <v>7462.6999999999989</v>
      </c>
    </row>
    <row r="34" spans="1:13" ht="14.25" x14ac:dyDescent="0.2">
      <c r="A34" s="280" t="s">
        <v>2</v>
      </c>
      <c r="B34" s="151" t="s">
        <v>396</v>
      </c>
      <c r="C34" s="146" t="s">
        <v>394</v>
      </c>
      <c r="D34" s="158" t="s">
        <v>7</v>
      </c>
      <c r="E34" s="256">
        <v>17472</v>
      </c>
      <c r="F34" s="162" t="s">
        <v>7</v>
      </c>
      <c r="G34" s="152" t="s">
        <v>394</v>
      </c>
      <c r="H34" s="153" t="s">
        <v>394</v>
      </c>
      <c r="I34" s="151" t="s">
        <v>394</v>
      </c>
      <c r="J34" s="154" t="s">
        <v>394</v>
      </c>
      <c r="K34" s="284">
        <v>40</v>
      </c>
      <c r="L34" s="111" t="s">
        <v>394</v>
      </c>
      <c r="M34" s="153" t="s">
        <v>394</v>
      </c>
    </row>
    <row r="35" spans="1:13" ht="32.25" customHeight="1" x14ac:dyDescent="0.2">
      <c r="A35" s="280"/>
      <c r="B35" s="346" t="s">
        <v>410</v>
      </c>
      <c r="C35" s="347"/>
      <c r="D35" s="347"/>
      <c r="E35" s="347"/>
      <c r="F35" s="347"/>
      <c r="G35" s="347"/>
      <c r="H35" s="347"/>
      <c r="I35" s="347"/>
      <c r="J35" s="347"/>
      <c r="K35" s="347"/>
      <c r="L35" s="348"/>
      <c r="M35" s="243"/>
    </row>
    <row r="36" spans="1:13" ht="14.25" x14ac:dyDescent="0.2">
      <c r="A36" s="280" t="s">
        <v>19</v>
      </c>
      <c r="B36" s="151" t="s">
        <v>396</v>
      </c>
      <c r="C36" s="146" t="s">
        <v>394</v>
      </c>
      <c r="D36" s="158" t="s">
        <v>7</v>
      </c>
      <c r="E36" s="256">
        <v>17472</v>
      </c>
      <c r="F36" s="162" t="s">
        <v>7</v>
      </c>
      <c r="G36" s="152" t="s">
        <v>394</v>
      </c>
      <c r="H36" s="153" t="s">
        <v>394</v>
      </c>
      <c r="I36" s="151" t="s">
        <v>394</v>
      </c>
      <c r="J36" s="154" t="s">
        <v>394</v>
      </c>
      <c r="K36" s="284">
        <v>40</v>
      </c>
      <c r="L36" s="111" t="s">
        <v>394</v>
      </c>
      <c r="M36" s="153" t="s">
        <v>394</v>
      </c>
    </row>
    <row r="37" spans="1:13" ht="14.25" x14ac:dyDescent="0.2">
      <c r="A37" s="280" t="s">
        <v>340</v>
      </c>
      <c r="B37" s="151" t="s">
        <v>396</v>
      </c>
      <c r="C37" s="146" t="s">
        <v>394</v>
      </c>
      <c r="D37" s="158" t="s">
        <v>7</v>
      </c>
      <c r="E37" s="256">
        <v>17472</v>
      </c>
      <c r="F37" s="162" t="s">
        <v>7</v>
      </c>
      <c r="G37" s="152" t="s">
        <v>394</v>
      </c>
      <c r="H37" s="153" t="s">
        <v>394</v>
      </c>
      <c r="I37" s="151" t="s">
        <v>394</v>
      </c>
      <c r="J37" s="154" t="s">
        <v>394</v>
      </c>
      <c r="K37" s="284">
        <v>40</v>
      </c>
      <c r="L37" s="111" t="s">
        <v>394</v>
      </c>
      <c r="M37" s="153" t="s">
        <v>394</v>
      </c>
    </row>
    <row r="38" spans="1:13" ht="41.25" customHeight="1" x14ac:dyDescent="0.2">
      <c r="A38" s="280"/>
      <c r="B38" s="346" t="s">
        <v>116</v>
      </c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243"/>
    </row>
    <row r="39" spans="1:13" x14ac:dyDescent="0.2">
      <c r="A39" s="116" t="s">
        <v>208</v>
      </c>
      <c r="B39" s="151">
        <v>20.149999999999999</v>
      </c>
      <c r="C39" s="114">
        <v>154.77000000000001</v>
      </c>
      <c r="D39" s="252">
        <v>32696</v>
      </c>
      <c r="E39" s="256">
        <v>20446</v>
      </c>
      <c r="F39" s="162">
        <f t="shared" ref="F39:G44" si="15">ROUND(D39/B39*12,1)</f>
        <v>19471.599999999999</v>
      </c>
      <c r="G39" s="160">
        <f t="shared" si="15"/>
        <v>1585.3</v>
      </c>
      <c r="H39" s="163">
        <f t="shared" ref="H39:H44" si="16">SUM(F39:G39)</f>
        <v>21056.899999999998</v>
      </c>
      <c r="I39" s="164">
        <f t="shared" ref="I39:I44" si="17">ROUND(H39*0.34,1)</f>
        <v>7159.3</v>
      </c>
      <c r="J39" s="165">
        <f t="shared" ref="J39:J44" si="18">ROUND(H39*0.02,1)</f>
        <v>421.1</v>
      </c>
      <c r="K39" s="284">
        <v>0</v>
      </c>
      <c r="L39" s="170">
        <f t="shared" ref="L39:L44" si="19">ROUND(0.0034*H39,1)</f>
        <v>71.599999999999994</v>
      </c>
      <c r="M39" s="243">
        <f t="shared" ref="M39:M44" si="20">SUM(H39:L39)</f>
        <v>28708.899999999994</v>
      </c>
    </row>
    <row r="40" spans="1:13" x14ac:dyDescent="0.2">
      <c r="A40" s="116" t="s">
        <v>42</v>
      </c>
      <c r="B40" s="151">
        <v>53.76</v>
      </c>
      <c r="C40" s="114">
        <v>460.29</v>
      </c>
      <c r="D40" s="252">
        <v>32696</v>
      </c>
      <c r="E40" s="256">
        <v>20446</v>
      </c>
      <c r="F40" s="162">
        <f t="shared" si="15"/>
        <v>7298.2</v>
      </c>
      <c r="G40" s="160">
        <f t="shared" si="15"/>
        <v>533</v>
      </c>
      <c r="H40" s="163">
        <f t="shared" si="16"/>
        <v>7831.2</v>
      </c>
      <c r="I40" s="164">
        <f t="shared" si="17"/>
        <v>2662.6</v>
      </c>
      <c r="J40" s="165">
        <f t="shared" si="18"/>
        <v>156.6</v>
      </c>
      <c r="K40" s="284">
        <v>0</v>
      </c>
      <c r="L40" s="170">
        <f t="shared" si="19"/>
        <v>26.6</v>
      </c>
      <c r="M40" s="243">
        <f t="shared" si="20"/>
        <v>10677</v>
      </c>
    </row>
    <row r="41" spans="1:13" x14ac:dyDescent="0.2">
      <c r="A41" s="116" t="s">
        <v>43</v>
      </c>
      <c r="B41" s="151">
        <v>74.27</v>
      </c>
      <c r="C41" s="114">
        <v>460.29</v>
      </c>
      <c r="D41" s="252">
        <v>32696</v>
      </c>
      <c r="E41" s="256">
        <v>20446</v>
      </c>
      <c r="F41" s="162">
        <f t="shared" si="15"/>
        <v>5282.8</v>
      </c>
      <c r="G41" s="160">
        <f t="shared" si="15"/>
        <v>533</v>
      </c>
      <c r="H41" s="163">
        <f t="shared" si="16"/>
        <v>5815.8</v>
      </c>
      <c r="I41" s="164">
        <f t="shared" si="17"/>
        <v>1977.4</v>
      </c>
      <c r="J41" s="165">
        <f t="shared" si="18"/>
        <v>116.3</v>
      </c>
      <c r="K41" s="284">
        <v>0</v>
      </c>
      <c r="L41" s="170">
        <f t="shared" si="19"/>
        <v>19.8</v>
      </c>
      <c r="M41" s="243">
        <f t="shared" si="20"/>
        <v>7929.3000000000011</v>
      </c>
    </row>
    <row r="42" spans="1:13" x14ac:dyDescent="0.2">
      <c r="A42" s="116" t="s">
        <v>44</v>
      </c>
      <c r="B42" s="151">
        <v>44.56</v>
      </c>
      <c r="C42" s="114">
        <v>460.29</v>
      </c>
      <c r="D42" s="252">
        <v>32696</v>
      </c>
      <c r="E42" s="256">
        <v>20446</v>
      </c>
      <c r="F42" s="162">
        <f t="shared" si="15"/>
        <v>8805</v>
      </c>
      <c r="G42" s="160">
        <f t="shared" si="15"/>
        <v>533</v>
      </c>
      <c r="H42" s="163">
        <f t="shared" si="16"/>
        <v>9338</v>
      </c>
      <c r="I42" s="164">
        <f t="shared" si="17"/>
        <v>3174.9</v>
      </c>
      <c r="J42" s="165">
        <f t="shared" si="18"/>
        <v>186.8</v>
      </c>
      <c r="K42" s="284">
        <v>0</v>
      </c>
      <c r="L42" s="170">
        <f t="shared" si="19"/>
        <v>31.7</v>
      </c>
      <c r="M42" s="243">
        <f t="shared" si="20"/>
        <v>12731.4</v>
      </c>
    </row>
    <row r="43" spans="1:13" x14ac:dyDescent="0.2">
      <c r="A43" s="116" t="s">
        <v>45</v>
      </c>
      <c r="B43" s="151">
        <v>95.49</v>
      </c>
      <c r="C43" s="114">
        <v>460.29</v>
      </c>
      <c r="D43" s="252">
        <v>32696</v>
      </c>
      <c r="E43" s="256">
        <v>20446</v>
      </c>
      <c r="F43" s="162">
        <f t="shared" si="15"/>
        <v>4108.8</v>
      </c>
      <c r="G43" s="160">
        <f t="shared" si="15"/>
        <v>533</v>
      </c>
      <c r="H43" s="163">
        <f t="shared" si="16"/>
        <v>4641.8</v>
      </c>
      <c r="I43" s="164">
        <f t="shared" si="17"/>
        <v>1578.2</v>
      </c>
      <c r="J43" s="165">
        <f t="shared" si="18"/>
        <v>92.8</v>
      </c>
      <c r="K43" s="284">
        <v>0</v>
      </c>
      <c r="L43" s="170">
        <f t="shared" si="19"/>
        <v>15.8</v>
      </c>
      <c r="M43" s="243">
        <f t="shared" si="20"/>
        <v>6328.6</v>
      </c>
    </row>
    <row r="44" spans="1:13" s="244" customFormat="1" x14ac:dyDescent="0.2">
      <c r="A44" s="116" t="s">
        <v>50</v>
      </c>
      <c r="B44" s="151">
        <v>2.31</v>
      </c>
      <c r="C44" s="114">
        <v>3.42</v>
      </c>
      <c r="D44" s="158">
        <v>29867</v>
      </c>
      <c r="E44" s="256">
        <v>19637</v>
      </c>
      <c r="F44" s="162">
        <f t="shared" si="15"/>
        <v>155153.20000000001</v>
      </c>
      <c r="G44" s="160">
        <f t="shared" si="15"/>
        <v>68901.8</v>
      </c>
      <c r="H44" s="163">
        <f t="shared" si="16"/>
        <v>224055</v>
      </c>
      <c r="I44" s="164">
        <f t="shared" si="17"/>
        <v>76178.7</v>
      </c>
      <c r="J44" s="165">
        <f t="shared" si="18"/>
        <v>4481.1000000000004</v>
      </c>
      <c r="K44" s="289">
        <v>1500</v>
      </c>
      <c r="L44" s="170">
        <f t="shared" si="19"/>
        <v>761.8</v>
      </c>
      <c r="M44" s="243">
        <f t="shared" si="20"/>
        <v>306976.59999999998</v>
      </c>
    </row>
    <row r="45" spans="1:13" ht="14.25" x14ac:dyDescent="0.2">
      <c r="A45" s="285" t="s">
        <v>0</v>
      </c>
      <c r="B45" s="171"/>
      <c r="C45" s="115"/>
      <c r="D45" s="140"/>
      <c r="E45" s="254"/>
      <c r="F45" s="172"/>
      <c r="G45" s="173"/>
      <c r="H45" s="174"/>
      <c r="I45" s="175"/>
      <c r="J45" s="176"/>
      <c r="K45" s="286"/>
      <c r="L45" s="287"/>
      <c r="M45" s="288"/>
    </row>
    <row r="46" spans="1:13" ht="14.25" x14ac:dyDescent="0.2">
      <c r="A46" s="285" t="s">
        <v>209</v>
      </c>
      <c r="B46" s="171"/>
      <c r="C46" s="115"/>
      <c r="D46" s="140"/>
      <c r="E46" s="254"/>
      <c r="F46" s="172"/>
      <c r="G46" s="173"/>
      <c r="H46" s="174"/>
      <c r="I46" s="175"/>
      <c r="J46" s="176"/>
      <c r="K46" s="286"/>
      <c r="L46" s="287"/>
      <c r="M46" s="288"/>
    </row>
    <row r="47" spans="1:13" x14ac:dyDescent="0.2">
      <c r="A47" s="245" t="s">
        <v>305</v>
      </c>
      <c r="B47" s="145">
        <v>10.78</v>
      </c>
      <c r="C47" s="113">
        <v>29.15</v>
      </c>
      <c r="D47" s="147">
        <v>33337</v>
      </c>
      <c r="E47" s="255">
        <v>18934</v>
      </c>
      <c r="F47" s="177">
        <f t="shared" ref="F47:F86" si="21">ROUND(D47/B47*12,1)</f>
        <v>37109.800000000003</v>
      </c>
      <c r="G47" s="178">
        <f t="shared" ref="G47:G86" si="22">ROUND(E47/C47*12,1)</f>
        <v>7794.4</v>
      </c>
      <c r="H47" s="179">
        <f t="shared" ref="H47:H85" si="23">SUM(F47:G47)</f>
        <v>44904.200000000004</v>
      </c>
      <c r="I47" s="180">
        <f t="shared" ref="I47:I86" si="24">ROUND(H47*0.34,1)</f>
        <v>15267.4</v>
      </c>
      <c r="J47" s="181">
        <f t="shared" ref="J47:J86" si="25">ROUND(H47*0.02,1)</f>
        <v>898.1</v>
      </c>
      <c r="K47" s="289">
        <v>650</v>
      </c>
      <c r="L47" s="290">
        <f t="shared" ref="L47:L86" si="26">ROUND(0.0034*H47,1)</f>
        <v>152.69999999999999</v>
      </c>
      <c r="M47" s="291">
        <f t="shared" ref="M47:M86" si="27">SUM(H47:L47)</f>
        <v>61872.4</v>
      </c>
    </row>
    <row r="48" spans="1:13" x14ac:dyDescent="0.2">
      <c r="A48" s="247" t="s">
        <v>214</v>
      </c>
      <c r="B48" s="151">
        <v>11.5</v>
      </c>
      <c r="C48" s="114">
        <v>37.19</v>
      </c>
      <c r="D48" s="147">
        <v>33337</v>
      </c>
      <c r="E48" s="255">
        <v>18934</v>
      </c>
      <c r="F48" s="177">
        <f t="shared" si="21"/>
        <v>34786.400000000001</v>
      </c>
      <c r="G48" s="178">
        <f t="shared" si="22"/>
        <v>6109.4</v>
      </c>
      <c r="H48" s="179">
        <f>SUM(F48:G48)</f>
        <v>40895.800000000003</v>
      </c>
      <c r="I48" s="180">
        <f t="shared" si="24"/>
        <v>13904.6</v>
      </c>
      <c r="J48" s="181">
        <f t="shared" si="25"/>
        <v>817.9</v>
      </c>
      <c r="K48" s="289">
        <v>650</v>
      </c>
      <c r="L48" s="290">
        <f t="shared" si="26"/>
        <v>139</v>
      </c>
      <c r="M48" s="291">
        <f>SUM(H48:L48)</f>
        <v>56407.3</v>
      </c>
    </row>
    <row r="49" spans="1:13" x14ac:dyDescent="0.2">
      <c r="A49" s="247" t="s">
        <v>260</v>
      </c>
      <c r="B49" s="151">
        <v>10.61</v>
      </c>
      <c r="C49" s="114">
        <v>37.19</v>
      </c>
      <c r="D49" s="158">
        <v>33337</v>
      </c>
      <c r="E49" s="256">
        <v>18934</v>
      </c>
      <c r="F49" s="162">
        <f t="shared" si="21"/>
        <v>37704.400000000001</v>
      </c>
      <c r="G49" s="160">
        <f t="shared" si="22"/>
        <v>6109.4</v>
      </c>
      <c r="H49" s="163">
        <f>SUM(F49:G49)</f>
        <v>43813.8</v>
      </c>
      <c r="I49" s="164">
        <f t="shared" si="24"/>
        <v>14896.7</v>
      </c>
      <c r="J49" s="165">
        <f t="shared" si="25"/>
        <v>876.3</v>
      </c>
      <c r="K49" s="284">
        <v>650</v>
      </c>
      <c r="L49" s="292">
        <f t="shared" si="26"/>
        <v>149</v>
      </c>
      <c r="M49" s="243">
        <f t="shared" si="27"/>
        <v>60385.8</v>
      </c>
    </row>
    <row r="50" spans="1:13" x14ac:dyDescent="0.2">
      <c r="A50" s="245" t="s">
        <v>199</v>
      </c>
      <c r="B50" s="151">
        <v>10.61</v>
      </c>
      <c r="C50" s="114">
        <v>37.19</v>
      </c>
      <c r="D50" s="140">
        <v>33337</v>
      </c>
      <c r="E50" s="254">
        <v>18934</v>
      </c>
      <c r="F50" s="172">
        <f t="shared" si="21"/>
        <v>37704.400000000001</v>
      </c>
      <c r="G50" s="173">
        <f t="shared" si="22"/>
        <v>6109.4</v>
      </c>
      <c r="H50" s="174">
        <f t="shared" si="23"/>
        <v>43813.8</v>
      </c>
      <c r="I50" s="175">
        <f t="shared" si="24"/>
        <v>14896.7</v>
      </c>
      <c r="J50" s="176">
        <f t="shared" si="25"/>
        <v>876.3</v>
      </c>
      <c r="K50" s="286">
        <v>650</v>
      </c>
      <c r="L50" s="287">
        <f t="shared" si="26"/>
        <v>149</v>
      </c>
      <c r="M50" s="288">
        <f t="shared" si="27"/>
        <v>60385.8</v>
      </c>
    </row>
    <row r="51" spans="1:13" x14ac:dyDescent="0.2">
      <c r="A51" s="245" t="s">
        <v>215</v>
      </c>
      <c r="B51" s="151">
        <v>11.75</v>
      </c>
      <c r="C51" s="114">
        <v>37.19</v>
      </c>
      <c r="D51" s="158">
        <v>33337</v>
      </c>
      <c r="E51" s="256">
        <v>18934</v>
      </c>
      <c r="F51" s="162">
        <f t="shared" si="21"/>
        <v>34046.300000000003</v>
      </c>
      <c r="G51" s="160">
        <f t="shared" si="22"/>
        <v>6109.4</v>
      </c>
      <c r="H51" s="163">
        <f t="shared" si="23"/>
        <v>40155.700000000004</v>
      </c>
      <c r="I51" s="164">
        <f t="shared" si="24"/>
        <v>13652.9</v>
      </c>
      <c r="J51" s="165">
        <f t="shared" si="25"/>
        <v>803.1</v>
      </c>
      <c r="K51" s="284">
        <v>650</v>
      </c>
      <c r="L51" s="292">
        <f t="shared" si="26"/>
        <v>136.5</v>
      </c>
      <c r="M51" s="243">
        <f t="shared" si="27"/>
        <v>55398.200000000004</v>
      </c>
    </row>
    <row r="52" spans="1:13" x14ac:dyDescent="0.2">
      <c r="A52" s="245" t="s">
        <v>280</v>
      </c>
      <c r="B52" s="151">
        <v>10.61</v>
      </c>
      <c r="C52" s="114">
        <v>37.19</v>
      </c>
      <c r="D52" s="158">
        <v>33337</v>
      </c>
      <c r="E52" s="256">
        <v>18934</v>
      </c>
      <c r="F52" s="162">
        <f t="shared" si="21"/>
        <v>37704.400000000001</v>
      </c>
      <c r="G52" s="160">
        <f t="shared" si="22"/>
        <v>6109.4</v>
      </c>
      <c r="H52" s="163">
        <f t="shared" si="23"/>
        <v>43813.8</v>
      </c>
      <c r="I52" s="164">
        <f t="shared" si="24"/>
        <v>14896.7</v>
      </c>
      <c r="J52" s="165">
        <f t="shared" si="25"/>
        <v>876.3</v>
      </c>
      <c r="K52" s="284">
        <v>650</v>
      </c>
      <c r="L52" s="292">
        <f t="shared" si="26"/>
        <v>149</v>
      </c>
      <c r="M52" s="243">
        <f t="shared" si="27"/>
        <v>60385.8</v>
      </c>
    </row>
    <row r="53" spans="1:13" x14ac:dyDescent="0.2">
      <c r="A53" s="245" t="s">
        <v>216</v>
      </c>
      <c r="B53" s="151">
        <v>11.5</v>
      </c>
      <c r="C53" s="114">
        <v>37.19</v>
      </c>
      <c r="D53" s="158">
        <v>33337</v>
      </c>
      <c r="E53" s="256">
        <v>18934</v>
      </c>
      <c r="F53" s="162">
        <f t="shared" si="21"/>
        <v>34786.400000000001</v>
      </c>
      <c r="G53" s="160">
        <f t="shared" si="22"/>
        <v>6109.4</v>
      </c>
      <c r="H53" s="163">
        <f t="shared" si="23"/>
        <v>40895.800000000003</v>
      </c>
      <c r="I53" s="164">
        <f t="shared" si="24"/>
        <v>13904.6</v>
      </c>
      <c r="J53" s="165">
        <f t="shared" si="25"/>
        <v>817.9</v>
      </c>
      <c r="K53" s="284">
        <v>650</v>
      </c>
      <c r="L53" s="292">
        <f t="shared" si="26"/>
        <v>139</v>
      </c>
      <c r="M53" s="243">
        <f t="shared" si="27"/>
        <v>56407.3</v>
      </c>
    </row>
    <row r="54" spans="1:13" x14ac:dyDescent="0.2">
      <c r="A54" s="245" t="s">
        <v>192</v>
      </c>
      <c r="B54" s="151">
        <v>10.85</v>
      </c>
      <c r="C54" s="114">
        <v>38.19</v>
      </c>
      <c r="D54" s="158">
        <v>33337</v>
      </c>
      <c r="E54" s="256">
        <v>18934</v>
      </c>
      <c r="F54" s="162">
        <f t="shared" si="21"/>
        <v>36870.400000000001</v>
      </c>
      <c r="G54" s="160">
        <f t="shared" si="22"/>
        <v>5949.4</v>
      </c>
      <c r="H54" s="163">
        <f t="shared" si="23"/>
        <v>42819.8</v>
      </c>
      <c r="I54" s="164">
        <f t="shared" si="24"/>
        <v>14558.7</v>
      </c>
      <c r="J54" s="165">
        <f t="shared" si="25"/>
        <v>856.4</v>
      </c>
      <c r="K54" s="284">
        <v>650</v>
      </c>
      <c r="L54" s="292">
        <f t="shared" si="26"/>
        <v>145.6</v>
      </c>
      <c r="M54" s="243">
        <f t="shared" si="27"/>
        <v>59030.5</v>
      </c>
    </row>
    <row r="55" spans="1:13" x14ac:dyDescent="0.2">
      <c r="A55" s="245" t="s">
        <v>217</v>
      </c>
      <c r="B55" s="151">
        <v>10.94</v>
      </c>
      <c r="C55" s="114">
        <v>37.19</v>
      </c>
      <c r="D55" s="158">
        <v>33337</v>
      </c>
      <c r="E55" s="256">
        <v>18934</v>
      </c>
      <c r="F55" s="162">
        <f t="shared" si="21"/>
        <v>36567.1</v>
      </c>
      <c r="G55" s="160">
        <f t="shared" si="22"/>
        <v>6109.4</v>
      </c>
      <c r="H55" s="163">
        <f t="shared" si="23"/>
        <v>42676.5</v>
      </c>
      <c r="I55" s="164">
        <f t="shared" si="24"/>
        <v>14510</v>
      </c>
      <c r="J55" s="165">
        <f t="shared" si="25"/>
        <v>853.5</v>
      </c>
      <c r="K55" s="284">
        <v>650</v>
      </c>
      <c r="L55" s="292">
        <f t="shared" si="26"/>
        <v>145.1</v>
      </c>
      <c r="M55" s="243">
        <f t="shared" si="27"/>
        <v>58835.1</v>
      </c>
    </row>
    <row r="56" spans="1:13" x14ac:dyDescent="0.2">
      <c r="A56" s="245" t="s">
        <v>282</v>
      </c>
      <c r="B56" s="151">
        <v>11.53</v>
      </c>
      <c r="C56" s="114">
        <v>37.19</v>
      </c>
      <c r="D56" s="158">
        <v>33337</v>
      </c>
      <c r="E56" s="256">
        <v>18934</v>
      </c>
      <c r="F56" s="162">
        <f t="shared" si="21"/>
        <v>34695.9</v>
      </c>
      <c r="G56" s="160">
        <f t="shared" si="22"/>
        <v>6109.4</v>
      </c>
      <c r="H56" s="163">
        <f t="shared" si="23"/>
        <v>40805.300000000003</v>
      </c>
      <c r="I56" s="164">
        <f t="shared" si="24"/>
        <v>13873.8</v>
      </c>
      <c r="J56" s="165">
        <f t="shared" si="25"/>
        <v>816.1</v>
      </c>
      <c r="K56" s="284">
        <v>650</v>
      </c>
      <c r="L56" s="292">
        <f t="shared" si="26"/>
        <v>138.69999999999999</v>
      </c>
      <c r="M56" s="243">
        <f t="shared" si="27"/>
        <v>56283.9</v>
      </c>
    </row>
    <row r="57" spans="1:13" x14ac:dyDescent="0.2">
      <c r="A57" s="245" t="s">
        <v>218</v>
      </c>
      <c r="B57" s="151">
        <v>11.53</v>
      </c>
      <c r="C57" s="114">
        <v>37.19</v>
      </c>
      <c r="D57" s="158">
        <v>33337</v>
      </c>
      <c r="E57" s="256">
        <v>18934</v>
      </c>
      <c r="F57" s="162">
        <f t="shared" si="21"/>
        <v>34695.9</v>
      </c>
      <c r="G57" s="160">
        <f t="shared" si="22"/>
        <v>6109.4</v>
      </c>
      <c r="H57" s="163">
        <f t="shared" si="23"/>
        <v>40805.300000000003</v>
      </c>
      <c r="I57" s="164">
        <f t="shared" si="24"/>
        <v>13873.8</v>
      </c>
      <c r="J57" s="165">
        <f t="shared" si="25"/>
        <v>816.1</v>
      </c>
      <c r="K57" s="284">
        <v>650</v>
      </c>
      <c r="L57" s="292">
        <f t="shared" si="26"/>
        <v>138.69999999999999</v>
      </c>
      <c r="M57" s="243">
        <f t="shared" si="27"/>
        <v>56283.9</v>
      </c>
    </row>
    <row r="58" spans="1:13" x14ac:dyDescent="0.2">
      <c r="A58" s="246" t="s">
        <v>219</v>
      </c>
      <c r="B58" s="151">
        <v>11.53</v>
      </c>
      <c r="C58" s="114">
        <v>37.19</v>
      </c>
      <c r="D58" s="158">
        <v>33337</v>
      </c>
      <c r="E58" s="256">
        <v>18934</v>
      </c>
      <c r="F58" s="162">
        <f t="shared" si="21"/>
        <v>34695.9</v>
      </c>
      <c r="G58" s="160">
        <f t="shared" si="22"/>
        <v>6109.4</v>
      </c>
      <c r="H58" s="163">
        <f>SUM(F58:G58)</f>
        <v>40805.300000000003</v>
      </c>
      <c r="I58" s="164">
        <f t="shared" si="24"/>
        <v>13873.8</v>
      </c>
      <c r="J58" s="165">
        <f t="shared" si="25"/>
        <v>816.1</v>
      </c>
      <c r="K58" s="284">
        <v>650</v>
      </c>
      <c r="L58" s="292">
        <f t="shared" si="26"/>
        <v>138.69999999999999</v>
      </c>
      <c r="M58" s="243">
        <f t="shared" si="27"/>
        <v>56283.9</v>
      </c>
    </row>
    <row r="59" spans="1:13" x14ac:dyDescent="0.2">
      <c r="A59" s="245" t="s">
        <v>220</v>
      </c>
      <c r="B59" s="151">
        <v>11.31</v>
      </c>
      <c r="C59" s="114">
        <v>37.19</v>
      </c>
      <c r="D59" s="158">
        <v>33337</v>
      </c>
      <c r="E59" s="256">
        <v>18934</v>
      </c>
      <c r="F59" s="162">
        <f t="shared" si="21"/>
        <v>35370.800000000003</v>
      </c>
      <c r="G59" s="160">
        <f t="shared" si="22"/>
        <v>6109.4</v>
      </c>
      <c r="H59" s="163">
        <f t="shared" si="23"/>
        <v>41480.200000000004</v>
      </c>
      <c r="I59" s="164">
        <f t="shared" si="24"/>
        <v>14103.3</v>
      </c>
      <c r="J59" s="165">
        <f t="shared" si="25"/>
        <v>829.6</v>
      </c>
      <c r="K59" s="284">
        <v>650</v>
      </c>
      <c r="L59" s="292">
        <f t="shared" si="26"/>
        <v>141</v>
      </c>
      <c r="M59" s="243">
        <f t="shared" si="27"/>
        <v>57204.1</v>
      </c>
    </row>
    <row r="60" spans="1:13" x14ac:dyDescent="0.2">
      <c r="A60" s="245" t="s">
        <v>221</v>
      </c>
      <c r="B60" s="151">
        <v>12.35</v>
      </c>
      <c r="C60" s="114">
        <v>40.200000000000003</v>
      </c>
      <c r="D60" s="158">
        <v>33337</v>
      </c>
      <c r="E60" s="256">
        <v>18934</v>
      </c>
      <c r="F60" s="162">
        <f t="shared" si="21"/>
        <v>32392.2</v>
      </c>
      <c r="G60" s="160">
        <f t="shared" si="22"/>
        <v>5651.9</v>
      </c>
      <c r="H60" s="163">
        <f t="shared" si="23"/>
        <v>38044.1</v>
      </c>
      <c r="I60" s="164">
        <f t="shared" si="24"/>
        <v>12935</v>
      </c>
      <c r="J60" s="165">
        <f t="shared" si="25"/>
        <v>760.9</v>
      </c>
      <c r="K60" s="284">
        <v>650</v>
      </c>
      <c r="L60" s="292">
        <f t="shared" si="26"/>
        <v>129.30000000000001</v>
      </c>
      <c r="M60" s="243">
        <f t="shared" si="27"/>
        <v>52519.3</v>
      </c>
    </row>
    <row r="61" spans="1:13" x14ac:dyDescent="0.2">
      <c r="A61" s="245" t="s">
        <v>306</v>
      </c>
      <c r="B61" s="151">
        <v>12.35</v>
      </c>
      <c r="C61" s="114">
        <v>40.200000000000003</v>
      </c>
      <c r="D61" s="158">
        <v>33337</v>
      </c>
      <c r="E61" s="256">
        <v>18934</v>
      </c>
      <c r="F61" s="162">
        <f t="shared" si="21"/>
        <v>32392.2</v>
      </c>
      <c r="G61" s="160">
        <f t="shared" si="22"/>
        <v>5651.9</v>
      </c>
      <c r="H61" s="163">
        <f t="shared" si="23"/>
        <v>38044.1</v>
      </c>
      <c r="I61" s="164">
        <f t="shared" si="24"/>
        <v>12935</v>
      </c>
      <c r="J61" s="165">
        <f t="shared" si="25"/>
        <v>760.9</v>
      </c>
      <c r="K61" s="284">
        <v>650</v>
      </c>
      <c r="L61" s="292">
        <f t="shared" si="26"/>
        <v>129.30000000000001</v>
      </c>
      <c r="M61" s="243">
        <f t="shared" si="27"/>
        <v>52519.3</v>
      </c>
    </row>
    <row r="62" spans="1:13" x14ac:dyDescent="0.2">
      <c r="A62" s="245" t="s">
        <v>342</v>
      </c>
      <c r="B62" s="151">
        <v>10.42</v>
      </c>
      <c r="C62" s="114">
        <v>29.15</v>
      </c>
      <c r="D62" s="158">
        <v>33337</v>
      </c>
      <c r="E62" s="256">
        <v>18934</v>
      </c>
      <c r="F62" s="162">
        <f t="shared" si="21"/>
        <v>38391.9</v>
      </c>
      <c r="G62" s="160">
        <f t="shared" si="22"/>
        <v>7794.4</v>
      </c>
      <c r="H62" s="163">
        <f>SUM(F62:G62)</f>
        <v>46186.3</v>
      </c>
      <c r="I62" s="164">
        <f t="shared" si="24"/>
        <v>15703.3</v>
      </c>
      <c r="J62" s="165">
        <f t="shared" si="25"/>
        <v>923.7</v>
      </c>
      <c r="K62" s="284">
        <v>650</v>
      </c>
      <c r="L62" s="292">
        <f t="shared" si="26"/>
        <v>157</v>
      </c>
      <c r="M62" s="243">
        <f t="shared" si="27"/>
        <v>63620.3</v>
      </c>
    </row>
    <row r="63" spans="1:13" x14ac:dyDescent="0.2">
      <c r="A63" s="245" t="s">
        <v>291</v>
      </c>
      <c r="B63" s="151">
        <v>10.29</v>
      </c>
      <c r="C63" s="114">
        <v>29.15</v>
      </c>
      <c r="D63" s="158">
        <v>33337</v>
      </c>
      <c r="E63" s="256">
        <v>18934</v>
      </c>
      <c r="F63" s="162">
        <f t="shared" si="21"/>
        <v>38877</v>
      </c>
      <c r="G63" s="160">
        <f t="shared" si="22"/>
        <v>7794.4</v>
      </c>
      <c r="H63" s="163">
        <f t="shared" si="23"/>
        <v>46671.4</v>
      </c>
      <c r="I63" s="164">
        <f t="shared" si="24"/>
        <v>15868.3</v>
      </c>
      <c r="J63" s="165">
        <f t="shared" si="25"/>
        <v>933.4</v>
      </c>
      <c r="K63" s="284">
        <v>650</v>
      </c>
      <c r="L63" s="292">
        <f t="shared" si="26"/>
        <v>158.69999999999999</v>
      </c>
      <c r="M63" s="243">
        <f t="shared" si="27"/>
        <v>64281.799999999996</v>
      </c>
    </row>
    <row r="64" spans="1:13" x14ac:dyDescent="0.2">
      <c r="A64" s="293" t="s">
        <v>222</v>
      </c>
      <c r="B64" s="151">
        <v>10.57</v>
      </c>
      <c r="C64" s="114">
        <v>29.15</v>
      </c>
      <c r="D64" s="158">
        <v>33337</v>
      </c>
      <c r="E64" s="256">
        <v>18934</v>
      </c>
      <c r="F64" s="162">
        <f t="shared" si="21"/>
        <v>37847.1</v>
      </c>
      <c r="G64" s="160">
        <f t="shared" si="22"/>
        <v>7794.4</v>
      </c>
      <c r="H64" s="163">
        <f>SUM(F64:G64)</f>
        <v>45641.5</v>
      </c>
      <c r="I64" s="164">
        <f t="shared" si="24"/>
        <v>15518.1</v>
      </c>
      <c r="J64" s="165">
        <f t="shared" si="25"/>
        <v>912.8</v>
      </c>
      <c r="K64" s="284">
        <v>650</v>
      </c>
      <c r="L64" s="292">
        <f t="shared" si="26"/>
        <v>155.19999999999999</v>
      </c>
      <c r="M64" s="243">
        <f>SUM(H64:L64)</f>
        <v>62877.599999999999</v>
      </c>
    </row>
    <row r="65" spans="1:13" x14ac:dyDescent="0.2">
      <c r="A65" s="245" t="s">
        <v>295</v>
      </c>
      <c r="B65" s="151">
        <v>11.13</v>
      </c>
      <c r="C65" s="114">
        <v>32.159999999999997</v>
      </c>
      <c r="D65" s="158">
        <v>33337</v>
      </c>
      <c r="E65" s="256">
        <v>18934</v>
      </c>
      <c r="F65" s="162">
        <f t="shared" si="21"/>
        <v>35942.9</v>
      </c>
      <c r="G65" s="160">
        <f t="shared" si="22"/>
        <v>7064.9</v>
      </c>
      <c r="H65" s="163">
        <f t="shared" si="23"/>
        <v>43007.8</v>
      </c>
      <c r="I65" s="164">
        <f t="shared" si="24"/>
        <v>14622.7</v>
      </c>
      <c r="J65" s="165">
        <f t="shared" si="25"/>
        <v>860.2</v>
      </c>
      <c r="K65" s="284">
        <v>650</v>
      </c>
      <c r="L65" s="292">
        <f t="shared" si="26"/>
        <v>146.19999999999999</v>
      </c>
      <c r="M65" s="243">
        <f t="shared" si="27"/>
        <v>59286.899999999994</v>
      </c>
    </row>
    <row r="66" spans="1:13" x14ac:dyDescent="0.2">
      <c r="A66" s="293" t="s">
        <v>308</v>
      </c>
      <c r="B66" s="151">
        <v>9.43</v>
      </c>
      <c r="C66" s="114">
        <v>30.15</v>
      </c>
      <c r="D66" s="158">
        <v>33337</v>
      </c>
      <c r="E66" s="256">
        <v>18934</v>
      </c>
      <c r="F66" s="162">
        <f t="shared" si="21"/>
        <v>42422.5</v>
      </c>
      <c r="G66" s="160">
        <f t="shared" si="22"/>
        <v>7535.9</v>
      </c>
      <c r="H66" s="163">
        <f>SUM(F66:G66)</f>
        <v>49958.400000000001</v>
      </c>
      <c r="I66" s="164">
        <f t="shared" si="24"/>
        <v>16985.900000000001</v>
      </c>
      <c r="J66" s="165">
        <f t="shared" si="25"/>
        <v>999.2</v>
      </c>
      <c r="K66" s="284">
        <v>650</v>
      </c>
      <c r="L66" s="292">
        <f t="shared" si="26"/>
        <v>169.9</v>
      </c>
      <c r="M66" s="243">
        <f>SUM(H66:L66)</f>
        <v>68763.399999999994</v>
      </c>
    </row>
    <row r="67" spans="1:13" x14ac:dyDescent="0.2">
      <c r="A67" s="245" t="s">
        <v>307</v>
      </c>
      <c r="B67" s="151">
        <v>9.43</v>
      </c>
      <c r="C67" s="114">
        <v>38.19</v>
      </c>
      <c r="D67" s="158">
        <v>33337</v>
      </c>
      <c r="E67" s="256">
        <v>18934</v>
      </c>
      <c r="F67" s="162">
        <f t="shared" si="21"/>
        <v>42422.5</v>
      </c>
      <c r="G67" s="160">
        <f t="shared" si="22"/>
        <v>5949.4</v>
      </c>
      <c r="H67" s="163">
        <f t="shared" si="23"/>
        <v>48371.9</v>
      </c>
      <c r="I67" s="164">
        <f t="shared" si="24"/>
        <v>16446.400000000001</v>
      </c>
      <c r="J67" s="165">
        <f t="shared" si="25"/>
        <v>967.4</v>
      </c>
      <c r="K67" s="284">
        <v>650</v>
      </c>
      <c r="L67" s="292">
        <f t="shared" si="26"/>
        <v>164.5</v>
      </c>
      <c r="M67" s="243">
        <f t="shared" si="27"/>
        <v>66600.2</v>
      </c>
    </row>
    <row r="68" spans="1:13" x14ac:dyDescent="0.2">
      <c r="A68" s="245" t="s">
        <v>223</v>
      </c>
      <c r="B68" s="151">
        <v>9.26</v>
      </c>
      <c r="C68" s="114">
        <v>30.15</v>
      </c>
      <c r="D68" s="158">
        <v>33337</v>
      </c>
      <c r="E68" s="256">
        <v>18934</v>
      </c>
      <c r="F68" s="162">
        <f t="shared" si="21"/>
        <v>43201.3</v>
      </c>
      <c r="G68" s="160">
        <f t="shared" si="22"/>
        <v>7535.9</v>
      </c>
      <c r="H68" s="163">
        <f t="shared" si="23"/>
        <v>50737.200000000004</v>
      </c>
      <c r="I68" s="164">
        <f t="shared" si="24"/>
        <v>17250.599999999999</v>
      </c>
      <c r="J68" s="165">
        <f t="shared" si="25"/>
        <v>1014.7</v>
      </c>
      <c r="K68" s="284">
        <v>650</v>
      </c>
      <c r="L68" s="292">
        <f t="shared" si="26"/>
        <v>172.5</v>
      </c>
      <c r="M68" s="243">
        <f t="shared" si="27"/>
        <v>69825</v>
      </c>
    </row>
    <row r="69" spans="1:13" x14ac:dyDescent="0.2">
      <c r="A69" s="245" t="s">
        <v>367</v>
      </c>
      <c r="B69" s="151">
        <v>11.66</v>
      </c>
      <c r="C69" s="114">
        <v>49.25</v>
      </c>
      <c r="D69" s="158">
        <v>33337</v>
      </c>
      <c r="E69" s="256">
        <v>18934</v>
      </c>
      <c r="F69" s="162">
        <f t="shared" si="21"/>
        <v>34309.1</v>
      </c>
      <c r="G69" s="160">
        <f t="shared" si="22"/>
        <v>4613.3999999999996</v>
      </c>
      <c r="H69" s="163">
        <f t="shared" si="23"/>
        <v>38922.5</v>
      </c>
      <c r="I69" s="164">
        <f t="shared" si="24"/>
        <v>13233.7</v>
      </c>
      <c r="J69" s="165">
        <f t="shared" si="25"/>
        <v>778.5</v>
      </c>
      <c r="K69" s="284">
        <v>650</v>
      </c>
      <c r="L69" s="292">
        <f t="shared" si="26"/>
        <v>132.30000000000001</v>
      </c>
      <c r="M69" s="243">
        <f t="shared" si="27"/>
        <v>53717</v>
      </c>
    </row>
    <row r="70" spans="1:13" x14ac:dyDescent="0.2">
      <c r="A70" s="245" t="s">
        <v>296</v>
      </c>
      <c r="B70" s="151">
        <v>11.5</v>
      </c>
      <c r="C70" s="114">
        <v>49.25</v>
      </c>
      <c r="D70" s="158">
        <v>33337</v>
      </c>
      <c r="E70" s="256">
        <v>18934</v>
      </c>
      <c r="F70" s="162">
        <f t="shared" si="21"/>
        <v>34786.400000000001</v>
      </c>
      <c r="G70" s="160">
        <f t="shared" si="22"/>
        <v>4613.3999999999996</v>
      </c>
      <c r="H70" s="163">
        <f t="shared" si="23"/>
        <v>39399.800000000003</v>
      </c>
      <c r="I70" s="164">
        <f t="shared" si="24"/>
        <v>13395.9</v>
      </c>
      <c r="J70" s="165">
        <f t="shared" si="25"/>
        <v>788</v>
      </c>
      <c r="K70" s="284">
        <v>650</v>
      </c>
      <c r="L70" s="292">
        <f t="shared" si="26"/>
        <v>134</v>
      </c>
      <c r="M70" s="243">
        <f t="shared" si="27"/>
        <v>54367.700000000004</v>
      </c>
    </row>
    <row r="71" spans="1:13" x14ac:dyDescent="0.2">
      <c r="A71" s="245" t="s">
        <v>193</v>
      </c>
      <c r="B71" s="151">
        <v>11.23</v>
      </c>
      <c r="C71" s="114">
        <v>38.19</v>
      </c>
      <c r="D71" s="158">
        <v>33337</v>
      </c>
      <c r="E71" s="256">
        <v>18934</v>
      </c>
      <c r="F71" s="162">
        <f t="shared" si="21"/>
        <v>35622.800000000003</v>
      </c>
      <c r="G71" s="160">
        <f t="shared" si="22"/>
        <v>5949.4</v>
      </c>
      <c r="H71" s="163">
        <f t="shared" si="23"/>
        <v>41572.200000000004</v>
      </c>
      <c r="I71" s="164">
        <f t="shared" si="24"/>
        <v>14134.5</v>
      </c>
      <c r="J71" s="165">
        <f t="shared" si="25"/>
        <v>831.4</v>
      </c>
      <c r="K71" s="284">
        <v>650</v>
      </c>
      <c r="L71" s="292">
        <f t="shared" si="26"/>
        <v>141.30000000000001</v>
      </c>
      <c r="M71" s="243">
        <f t="shared" si="27"/>
        <v>57329.400000000009</v>
      </c>
    </row>
    <row r="72" spans="1:13" x14ac:dyDescent="0.2">
      <c r="A72" s="246" t="s">
        <v>309</v>
      </c>
      <c r="B72" s="151">
        <v>11.66</v>
      </c>
      <c r="C72" s="114">
        <v>38.19</v>
      </c>
      <c r="D72" s="158">
        <v>33337</v>
      </c>
      <c r="E72" s="256">
        <v>18934</v>
      </c>
      <c r="F72" s="162">
        <f t="shared" si="21"/>
        <v>34309.1</v>
      </c>
      <c r="G72" s="160">
        <f t="shared" si="22"/>
        <v>5949.4</v>
      </c>
      <c r="H72" s="163">
        <f>SUM(F72:G72)</f>
        <v>40258.5</v>
      </c>
      <c r="I72" s="164">
        <f t="shared" si="24"/>
        <v>13687.9</v>
      </c>
      <c r="J72" s="165">
        <f t="shared" si="25"/>
        <v>805.2</v>
      </c>
      <c r="K72" s="284">
        <v>650</v>
      </c>
      <c r="L72" s="292">
        <f t="shared" si="26"/>
        <v>136.9</v>
      </c>
      <c r="M72" s="243">
        <f t="shared" si="27"/>
        <v>55538.5</v>
      </c>
    </row>
    <row r="73" spans="1:13" x14ac:dyDescent="0.2">
      <c r="A73" s="293" t="s">
        <v>310</v>
      </c>
      <c r="B73" s="151">
        <v>12.47</v>
      </c>
      <c r="C73" s="114">
        <v>49.25</v>
      </c>
      <c r="D73" s="158">
        <v>33337</v>
      </c>
      <c r="E73" s="256">
        <v>18934</v>
      </c>
      <c r="F73" s="162">
        <f t="shared" si="21"/>
        <v>32080.5</v>
      </c>
      <c r="G73" s="160">
        <f t="shared" si="22"/>
        <v>4613.3999999999996</v>
      </c>
      <c r="H73" s="163">
        <f>SUM(F73:G73)</f>
        <v>36693.9</v>
      </c>
      <c r="I73" s="164">
        <f t="shared" si="24"/>
        <v>12475.9</v>
      </c>
      <c r="J73" s="165">
        <f t="shared" si="25"/>
        <v>733.9</v>
      </c>
      <c r="K73" s="284">
        <v>650</v>
      </c>
      <c r="L73" s="292">
        <f t="shared" si="26"/>
        <v>124.8</v>
      </c>
      <c r="M73" s="243">
        <f t="shared" si="27"/>
        <v>50678.500000000007</v>
      </c>
    </row>
    <row r="74" spans="1:13" x14ac:dyDescent="0.2">
      <c r="A74" s="245" t="s">
        <v>246</v>
      </c>
      <c r="B74" s="151">
        <v>12.47</v>
      </c>
      <c r="C74" s="114">
        <v>49.25</v>
      </c>
      <c r="D74" s="158">
        <v>33337</v>
      </c>
      <c r="E74" s="256">
        <v>18934</v>
      </c>
      <c r="F74" s="162">
        <f t="shared" si="21"/>
        <v>32080.5</v>
      </c>
      <c r="G74" s="160">
        <f t="shared" si="22"/>
        <v>4613.3999999999996</v>
      </c>
      <c r="H74" s="163">
        <f t="shared" si="23"/>
        <v>36693.9</v>
      </c>
      <c r="I74" s="164">
        <f t="shared" si="24"/>
        <v>12475.9</v>
      </c>
      <c r="J74" s="165">
        <f t="shared" si="25"/>
        <v>733.9</v>
      </c>
      <c r="K74" s="284">
        <v>650</v>
      </c>
      <c r="L74" s="292">
        <f t="shared" si="26"/>
        <v>124.8</v>
      </c>
      <c r="M74" s="243">
        <f t="shared" si="27"/>
        <v>50678.500000000007</v>
      </c>
    </row>
    <row r="75" spans="1:13" x14ac:dyDescent="0.2">
      <c r="A75" s="245" t="s">
        <v>247</v>
      </c>
      <c r="B75" s="151">
        <v>11.5</v>
      </c>
      <c r="C75" s="114">
        <v>49.25</v>
      </c>
      <c r="D75" s="158">
        <v>33337</v>
      </c>
      <c r="E75" s="256">
        <v>18934</v>
      </c>
      <c r="F75" s="162">
        <f t="shared" si="21"/>
        <v>34786.400000000001</v>
      </c>
      <c r="G75" s="160">
        <f t="shared" si="22"/>
        <v>4613.3999999999996</v>
      </c>
      <c r="H75" s="163">
        <f t="shared" si="23"/>
        <v>39399.800000000003</v>
      </c>
      <c r="I75" s="164">
        <f t="shared" si="24"/>
        <v>13395.9</v>
      </c>
      <c r="J75" s="165">
        <f t="shared" si="25"/>
        <v>788</v>
      </c>
      <c r="K75" s="284">
        <v>650</v>
      </c>
      <c r="L75" s="292">
        <f t="shared" si="26"/>
        <v>134</v>
      </c>
      <c r="M75" s="243">
        <f t="shared" si="27"/>
        <v>54367.700000000004</v>
      </c>
    </row>
    <row r="76" spans="1:13" x14ac:dyDescent="0.2">
      <c r="A76" s="245" t="s">
        <v>345</v>
      </c>
      <c r="B76" s="151">
        <v>12.47</v>
      </c>
      <c r="C76" s="114">
        <v>40.200000000000003</v>
      </c>
      <c r="D76" s="158">
        <v>33337</v>
      </c>
      <c r="E76" s="256">
        <v>18934</v>
      </c>
      <c r="F76" s="162">
        <f t="shared" si="21"/>
        <v>32080.5</v>
      </c>
      <c r="G76" s="160">
        <f t="shared" si="22"/>
        <v>5651.9</v>
      </c>
      <c r="H76" s="163">
        <f t="shared" si="23"/>
        <v>37732.400000000001</v>
      </c>
      <c r="I76" s="164">
        <f t="shared" si="24"/>
        <v>12829</v>
      </c>
      <c r="J76" s="165">
        <f t="shared" si="25"/>
        <v>754.6</v>
      </c>
      <c r="K76" s="284">
        <v>650</v>
      </c>
      <c r="L76" s="292">
        <f t="shared" si="26"/>
        <v>128.30000000000001</v>
      </c>
      <c r="M76" s="243">
        <f t="shared" si="27"/>
        <v>52094.3</v>
      </c>
    </row>
    <row r="77" spans="1:13" x14ac:dyDescent="0.2">
      <c r="A77" s="245" t="s">
        <v>224</v>
      </c>
      <c r="B77" s="151">
        <v>11.88</v>
      </c>
      <c r="C77" s="114">
        <v>60.3</v>
      </c>
      <c r="D77" s="158">
        <v>33035</v>
      </c>
      <c r="E77" s="256">
        <v>18934</v>
      </c>
      <c r="F77" s="162">
        <f t="shared" si="21"/>
        <v>33368.699999999997</v>
      </c>
      <c r="G77" s="160">
        <f t="shared" si="22"/>
        <v>3768</v>
      </c>
      <c r="H77" s="163">
        <f t="shared" si="23"/>
        <v>37136.699999999997</v>
      </c>
      <c r="I77" s="164">
        <f t="shared" si="24"/>
        <v>12626.5</v>
      </c>
      <c r="J77" s="165">
        <f t="shared" si="25"/>
        <v>742.7</v>
      </c>
      <c r="K77" s="284">
        <v>650</v>
      </c>
      <c r="L77" s="292">
        <f t="shared" si="26"/>
        <v>126.3</v>
      </c>
      <c r="M77" s="243">
        <f t="shared" si="27"/>
        <v>51282.2</v>
      </c>
    </row>
    <row r="78" spans="1:13" x14ac:dyDescent="0.2">
      <c r="A78" s="245" t="s">
        <v>226</v>
      </c>
      <c r="B78" s="151">
        <v>11.88</v>
      </c>
      <c r="C78" s="114">
        <v>60.3</v>
      </c>
      <c r="D78" s="158">
        <v>33035</v>
      </c>
      <c r="E78" s="256">
        <v>18934</v>
      </c>
      <c r="F78" s="162">
        <f t="shared" si="21"/>
        <v>33368.699999999997</v>
      </c>
      <c r="G78" s="160">
        <f t="shared" si="22"/>
        <v>3768</v>
      </c>
      <c r="H78" s="163">
        <f t="shared" si="23"/>
        <v>37136.699999999997</v>
      </c>
      <c r="I78" s="164">
        <f t="shared" si="24"/>
        <v>12626.5</v>
      </c>
      <c r="J78" s="165">
        <f t="shared" si="25"/>
        <v>742.7</v>
      </c>
      <c r="K78" s="284">
        <v>650</v>
      </c>
      <c r="L78" s="292">
        <f t="shared" si="26"/>
        <v>126.3</v>
      </c>
      <c r="M78" s="243">
        <f t="shared" si="27"/>
        <v>51282.2</v>
      </c>
    </row>
    <row r="79" spans="1:13" x14ac:dyDescent="0.2">
      <c r="A79" s="293" t="s">
        <v>248</v>
      </c>
      <c r="B79" s="151">
        <v>13.02</v>
      </c>
      <c r="C79" s="114">
        <v>60.3</v>
      </c>
      <c r="D79" s="158">
        <v>33035</v>
      </c>
      <c r="E79" s="256">
        <v>18934</v>
      </c>
      <c r="F79" s="162">
        <f t="shared" si="21"/>
        <v>30447</v>
      </c>
      <c r="G79" s="160">
        <f t="shared" si="22"/>
        <v>3768</v>
      </c>
      <c r="H79" s="163">
        <f>SUM(F79:G79)</f>
        <v>34215</v>
      </c>
      <c r="I79" s="164">
        <f t="shared" si="24"/>
        <v>11633.1</v>
      </c>
      <c r="J79" s="165">
        <f t="shared" si="25"/>
        <v>684.3</v>
      </c>
      <c r="K79" s="284">
        <v>650</v>
      </c>
      <c r="L79" s="292">
        <f t="shared" si="26"/>
        <v>116.3</v>
      </c>
      <c r="M79" s="243">
        <f>SUM(H79:L79)</f>
        <v>47298.700000000004</v>
      </c>
    </row>
    <row r="80" spans="1:13" x14ac:dyDescent="0.2">
      <c r="A80" s="245" t="s">
        <v>311</v>
      </c>
      <c r="B80" s="151">
        <v>11.44</v>
      </c>
      <c r="C80" s="114">
        <v>60.3</v>
      </c>
      <c r="D80" s="158">
        <v>33035</v>
      </c>
      <c r="E80" s="256">
        <v>18934</v>
      </c>
      <c r="F80" s="162">
        <f t="shared" si="21"/>
        <v>34652.1</v>
      </c>
      <c r="G80" s="160">
        <f t="shared" si="22"/>
        <v>3768</v>
      </c>
      <c r="H80" s="163">
        <f t="shared" si="23"/>
        <v>38420.1</v>
      </c>
      <c r="I80" s="164">
        <f t="shared" si="24"/>
        <v>13062.8</v>
      </c>
      <c r="J80" s="165">
        <f t="shared" si="25"/>
        <v>768.4</v>
      </c>
      <c r="K80" s="284">
        <v>650</v>
      </c>
      <c r="L80" s="292">
        <f t="shared" si="26"/>
        <v>130.6</v>
      </c>
      <c r="M80" s="243">
        <f t="shared" si="27"/>
        <v>53031.899999999994</v>
      </c>
    </row>
    <row r="81" spans="1:13" x14ac:dyDescent="0.2">
      <c r="A81" s="245" t="s">
        <v>249</v>
      </c>
      <c r="B81" s="151">
        <v>13.96</v>
      </c>
      <c r="C81" s="114">
        <v>60.3</v>
      </c>
      <c r="D81" s="158">
        <v>33035</v>
      </c>
      <c r="E81" s="256">
        <v>18934</v>
      </c>
      <c r="F81" s="162">
        <f t="shared" si="21"/>
        <v>28396.799999999999</v>
      </c>
      <c r="G81" s="160">
        <f t="shared" si="22"/>
        <v>3768</v>
      </c>
      <c r="H81" s="163">
        <f t="shared" si="23"/>
        <v>32164.799999999999</v>
      </c>
      <c r="I81" s="164">
        <f t="shared" si="24"/>
        <v>10936</v>
      </c>
      <c r="J81" s="165">
        <f t="shared" si="25"/>
        <v>643.29999999999995</v>
      </c>
      <c r="K81" s="284">
        <v>650</v>
      </c>
      <c r="L81" s="292">
        <f t="shared" si="26"/>
        <v>109.4</v>
      </c>
      <c r="M81" s="243">
        <f t="shared" si="27"/>
        <v>44503.500000000007</v>
      </c>
    </row>
    <row r="82" spans="1:13" x14ac:dyDescent="0.2">
      <c r="A82" s="245" t="s">
        <v>311</v>
      </c>
      <c r="B82" s="151">
        <v>11.44</v>
      </c>
      <c r="C82" s="114">
        <v>60.3</v>
      </c>
      <c r="D82" s="158">
        <v>33035</v>
      </c>
      <c r="E82" s="256">
        <v>18934</v>
      </c>
      <c r="F82" s="162">
        <f t="shared" si="21"/>
        <v>34652.1</v>
      </c>
      <c r="G82" s="160">
        <f t="shared" si="22"/>
        <v>3768</v>
      </c>
      <c r="H82" s="163">
        <f t="shared" si="23"/>
        <v>38420.1</v>
      </c>
      <c r="I82" s="164">
        <f t="shared" si="24"/>
        <v>13062.8</v>
      </c>
      <c r="J82" s="165">
        <f t="shared" si="25"/>
        <v>768.4</v>
      </c>
      <c r="K82" s="284">
        <v>650</v>
      </c>
      <c r="L82" s="292">
        <f t="shared" si="26"/>
        <v>130.6</v>
      </c>
      <c r="M82" s="243">
        <f t="shared" si="27"/>
        <v>53031.899999999994</v>
      </c>
    </row>
    <row r="83" spans="1:13" x14ac:dyDescent="0.2">
      <c r="A83" s="293" t="s">
        <v>301</v>
      </c>
      <c r="B83" s="151">
        <v>11.44</v>
      </c>
      <c r="C83" s="114">
        <v>60.3</v>
      </c>
      <c r="D83" s="158">
        <v>33035</v>
      </c>
      <c r="E83" s="256">
        <v>18934</v>
      </c>
      <c r="F83" s="162">
        <f t="shared" si="21"/>
        <v>34652.1</v>
      </c>
      <c r="G83" s="160">
        <f t="shared" si="22"/>
        <v>3768</v>
      </c>
      <c r="H83" s="163">
        <f>SUM(F83:G83)</f>
        <v>38420.1</v>
      </c>
      <c r="I83" s="164">
        <f t="shared" si="24"/>
        <v>13062.8</v>
      </c>
      <c r="J83" s="165">
        <f t="shared" si="25"/>
        <v>768.4</v>
      </c>
      <c r="K83" s="284">
        <v>650</v>
      </c>
      <c r="L83" s="292">
        <f t="shared" si="26"/>
        <v>130.6</v>
      </c>
      <c r="M83" s="243">
        <f t="shared" si="27"/>
        <v>53031.899999999994</v>
      </c>
    </row>
    <row r="84" spans="1:13" x14ac:dyDescent="0.2">
      <c r="A84" s="294" t="s">
        <v>225</v>
      </c>
      <c r="B84" s="151">
        <v>7.52</v>
      </c>
      <c r="C84" s="114">
        <v>21.11</v>
      </c>
      <c r="D84" s="158">
        <v>33337</v>
      </c>
      <c r="E84" s="256">
        <v>18934</v>
      </c>
      <c r="F84" s="162">
        <f t="shared" si="21"/>
        <v>53197.3</v>
      </c>
      <c r="G84" s="160">
        <f t="shared" si="22"/>
        <v>10763.1</v>
      </c>
      <c r="H84" s="163">
        <f t="shared" si="23"/>
        <v>63960.4</v>
      </c>
      <c r="I84" s="164">
        <f t="shared" si="24"/>
        <v>21746.5</v>
      </c>
      <c r="J84" s="165">
        <f t="shared" si="25"/>
        <v>1279.2</v>
      </c>
      <c r="K84" s="284">
        <v>650</v>
      </c>
      <c r="L84" s="292">
        <f t="shared" si="26"/>
        <v>217.5</v>
      </c>
      <c r="M84" s="243">
        <f t="shared" si="27"/>
        <v>87853.599999999991</v>
      </c>
    </row>
    <row r="85" spans="1:13" x14ac:dyDescent="0.2">
      <c r="A85" s="245" t="s">
        <v>315</v>
      </c>
      <c r="B85" s="151">
        <v>5.33</v>
      </c>
      <c r="C85" s="114">
        <v>14.07</v>
      </c>
      <c r="D85" s="158">
        <v>33337</v>
      </c>
      <c r="E85" s="256">
        <v>18934</v>
      </c>
      <c r="F85" s="162">
        <f t="shared" si="21"/>
        <v>75055.199999999997</v>
      </c>
      <c r="G85" s="160">
        <f t="shared" si="22"/>
        <v>16148.4</v>
      </c>
      <c r="H85" s="163">
        <f t="shared" si="23"/>
        <v>91203.599999999991</v>
      </c>
      <c r="I85" s="164">
        <f t="shared" si="24"/>
        <v>31009.200000000001</v>
      </c>
      <c r="J85" s="165">
        <f t="shared" si="25"/>
        <v>1824.1</v>
      </c>
      <c r="K85" s="284">
        <v>650</v>
      </c>
      <c r="L85" s="292">
        <f t="shared" si="26"/>
        <v>310.10000000000002</v>
      </c>
      <c r="M85" s="243">
        <f t="shared" si="27"/>
        <v>124997</v>
      </c>
    </row>
    <row r="86" spans="1:13" x14ac:dyDescent="0.2">
      <c r="A86" s="293" t="s">
        <v>316</v>
      </c>
      <c r="B86" s="151">
        <v>5.33</v>
      </c>
      <c r="C86" s="114">
        <v>14.07</v>
      </c>
      <c r="D86" s="158">
        <v>33337</v>
      </c>
      <c r="E86" s="256">
        <v>18934</v>
      </c>
      <c r="F86" s="162">
        <f t="shared" si="21"/>
        <v>75055.199999999997</v>
      </c>
      <c r="G86" s="160">
        <f t="shared" si="22"/>
        <v>16148.4</v>
      </c>
      <c r="H86" s="163">
        <f>SUM(F86:G86)</f>
        <v>91203.599999999991</v>
      </c>
      <c r="I86" s="164">
        <f t="shared" si="24"/>
        <v>31009.200000000001</v>
      </c>
      <c r="J86" s="165">
        <f t="shared" si="25"/>
        <v>1824.1</v>
      </c>
      <c r="K86" s="284">
        <v>650</v>
      </c>
      <c r="L86" s="292">
        <f t="shared" si="26"/>
        <v>310.10000000000002</v>
      </c>
      <c r="M86" s="243">
        <f t="shared" si="27"/>
        <v>124997</v>
      </c>
    </row>
    <row r="87" spans="1:13" x14ac:dyDescent="0.2">
      <c r="A87" s="295" t="s">
        <v>113</v>
      </c>
      <c r="B87" s="182"/>
      <c r="C87" s="183"/>
      <c r="D87" s="184"/>
      <c r="E87" s="258"/>
      <c r="F87" s="185"/>
      <c r="G87" s="186"/>
      <c r="H87" s="187"/>
      <c r="I87" s="188"/>
      <c r="J87" s="189"/>
      <c r="K87" s="296"/>
      <c r="L87" s="297"/>
      <c r="M87" s="298"/>
    </row>
    <row r="88" spans="1:13" x14ac:dyDescent="0.2">
      <c r="A88" s="299" t="s">
        <v>210</v>
      </c>
      <c r="B88" s="145"/>
      <c r="C88" s="113"/>
      <c r="D88" s="147"/>
      <c r="E88" s="255"/>
      <c r="F88" s="177"/>
      <c r="G88" s="178"/>
      <c r="H88" s="179"/>
      <c r="I88" s="180"/>
      <c r="J88" s="181"/>
      <c r="K88" s="289"/>
      <c r="L88" s="290"/>
      <c r="M88" s="291"/>
    </row>
    <row r="89" spans="1:13" x14ac:dyDescent="0.2">
      <c r="A89" s="245" t="s">
        <v>278</v>
      </c>
      <c r="B89" s="151">
        <v>14.41</v>
      </c>
      <c r="C89" s="114">
        <v>63.32</v>
      </c>
      <c r="D89" s="158">
        <v>33337</v>
      </c>
      <c r="E89" s="256">
        <v>18934</v>
      </c>
      <c r="F89" s="162">
        <f t="shared" ref="F89:F100" si="28">ROUND(D89/B89*12,1)</f>
        <v>27761.599999999999</v>
      </c>
      <c r="G89" s="160">
        <f t="shared" ref="G89:G100" si="29">ROUND(E89/C89*12,1)</f>
        <v>3588.3</v>
      </c>
      <c r="H89" s="163">
        <f t="shared" ref="H89:H96" si="30">SUM(F89:G89)</f>
        <v>31349.899999999998</v>
      </c>
      <c r="I89" s="164">
        <f t="shared" ref="I89:I100" si="31">ROUND(H89*0.34,1)</f>
        <v>10659</v>
      </c>
      <c r="J89" s="165">
        <f t="shared" ref="J89:J100" si="32">ROUND(H89*0.02,1)</f>
        <v>627</v>
      </c>
      <c r="K89" s="284">
        <v>650</v>
      </c>
      <c r="L89" s="170">
        <f t="shared" ref="L89:L100" si="33">ROUND(0.0034*H89,1)</f>
        <v>106.6</v>
      </c>
      <c r="M89" s="243">
        <f t="shared" ref="M89:M96" si="34">SUM(H89:L89)</f>
        <v>43392.499999999993</v>
      </c>
    </row>
    <row r="90" spans="1:13" x14ac:dyDescent="0.2">
      <c r="A90" s="245" t="s">
        <v>312</v>
      </c>
      <c r="B90" s="151">
        <v>14.41</v>
      </c>
      <c r="C90" s="114">
        <v>63.32</v>
      </c>
      <c r="D90" s="158">
        <v>33337</v>
      </c>
      <c r="E90" s="256">
        <v>18934</v>
      </c>
      <c r="F90" s="162">
        <f t="shared" si="28"/>
        <v>27761.599999999999</v>
      </c>
      <c r="G90" s="160">
        <f t="shared" si="29"/>
        <v>3588.3</v>
      </c>
      <c r="H90" s="163">
        <f t="shared" si="30"/>
        <v>31349.899999999998</v>
      </c>
      <c r="I90" s="164">
        <f t="shared" si="31"/>
        <v>10659</v>
      </c>
      <c r="J90" s="165">
        <f t="shared" si="32"/>
        <v>627</v>
      </c>
      <c r="K90" s="284">
        <v>650</v>
      </c>
      <c r="L90" s="170">
        <f t="shared" si="33"/>
        <v>106.6</v>
      </c>
      <c r="M90" s="243">
        <f t="shared" si="34"/>
        <v>43392.499999999993</v>
      </c>
    </row>
    <row r="91" spans="1:13" x14ac:dyDescent="0.2">
      <c r="A91" s="245" t="s">
        <v>227</v>
      </c>
      <c r="B91" s="151">
        <v>17.899999999999999</v>
      </c>
      <c r="C91" s="114">
        <v>63.32</v>
      </c>
      <c r="D91" s="158">
        <v>33337</v>
      </c>
      <c r="E91" s="256">
        <v>18934</v>
      </c>
      <c r="F91" s="162">
        <f t="shared" si="28"/>
        <v>22348.799999999999</v>
      </c>
      <c r="G91" s="160">
        <f t="shared" si="29"/>
        <v>3588.3</v>
      </c>
      <c r="H91" s="163">
        <f t="shared" si="30"/>
        <v>25937.1</v>
      </c>
      <c r="I91" s="164">
        <f t="shared" si="31"/>
        <v>8818.6</v>
      </c>
      <c r="J91" s="165">
        <f t="shared" si="32"/>
        <v>518.70000000000005</v>
      </c>
      <c r="K91" s="284">
        <v>650</v>
      </c>
      <c r="L91" s="170">
        <f t="shared" si="33"/>
        <v>88.2</v>
      </c>
      <c r="M91" s="243">
        <f t="shared" si="34"/>
        <v>36012.599999999991</v>
      </c>
    </row>
    <row r="92" spans="1:13" x14ac:dyDescent="0.2">
      <c r="A92" s="300" t="s">
        <v>228</v>
      </c>
      <c r="B92" s="151">
        <v>17.899999999999999</v>
      </c>
      <c r="C92" s="114">
        <v>63.32</v>
      </c>
      <c r="D92" s="158">
        <v>33337</v>
      </c>
      <c r="E92" s="256">
        <v>18934</v>
      </c>
      <c r="F92" s="162">
        <f t="shared" si="28"/>
        <v>22348.799999999999</v>
      </c>
      <c r="G92" s="160">
        <f t="shared" si="29"/>
        <v>3588.3</v>
      </c>
      <c r="H92" s="163">
        <f t="shared" si="30"/>
        <v>25937.1</v>
      </c>
      <c r="I92" s="164">
        <f t="shared" si="31"/>
        <v>8818.6</v>
      </c>
      <c r="J92" s="165">
        <f t="shared" si="32"/>
        <v>518.70000000000005</v>
      </c>
      <c r="K92" s="284">
        <v>650</v>
      </c>
      <c r="L92" s="170">
        <f t="shared" si="33"/>
        <v>88.2</v>
      </c>
      <c r="M92" s="243">
        <f t="shared" si="34"/>
        <v>36012.599999999991</v>
      </c>
    </row>
    <row r="93" spans="1:13" x14ac:dyDescent="0.2">
      <c r="A93" s="245" t="s">
        <v>229</v>
      </c>
      <c r="B93" s="151">
        <v>17.36</v>
      </c>
      <c r="C93" s="114">
        <v>63.32</v>
      </c>
      <c r="D93" s="158">
        <v>33337</v>
      </c>
      <c r="E93" s="256">
        <v>18934</v>
      </c>
      <c r="F93" s="162">
        <f t="shared" si="28"/>
        <v>23044</v>
      </c>
      <c r="G93" s="160">
        <f t="shared" si="29"/>
        <v>3588.3</v>
      </c>
      <c r="H93" s="163">
        <f t="shared" si="30"/>
        <v>26632.3</v>
      </c>
      <c r="I93" s="164">
        <f t="shared" si="31"/>
        <v>9055</v>
      </c>
      <c r="J93" s="165">
        <f t="shared" si="32"/>
        <v>532.6</v>
      </c>
      <c r="K93" s="284">
        <v>650</v>
      </c>
      <c r="L93" s="170">
        <f t="shared" si="33"/>
        <v>90.5</v>
      </c>
      <c r="M93" s="243">
        <f t="shared" si="34"/>
        <v>36960.400000000001</v>
      </c>
    </row>
    <row r="94" spans="1:13" x14ac:dyDescent="0.2">
      <c r="A94" s="245" t="s">
        <v>290</v>
      </c>
      <c r="B94" s="151">
        <v>15.68</v>
      </c>
      <c r="C94" s="114">
        <v>63.32</v>
      </c>
      <c r="D94" s="158">
        <v>33337</v>
      </c>
      <c r="E94" s="256">
        <v>18934</v>
      </c>
      <c r="F94" s="162">
        <f t="shared" si="28"/>
        <v>25513</v>
      </c>
      <c r="G94" s="160">
        <f t="shared" si="29"/>
        <v>3588.3</v>
      </c>
      <c r="H94" s="163">
        <f t="shared" si="30"/>
        <v>29101.3</v>
      </c>
      <c r="I94" s="164">
        <f t="shared" si="31"/>
        <v>9894.4</v>
      </c>
      <c r="J94" s="165">
        <f t="shared" si="32"/>
        <v>582</v>
      </c>
      <c r="K94" s="284">
        <v>650</v>
      </c>
      <c r="L94" s="170">
        <f t="shared" si="33"/>
        <v>98.9</v>
      </c>
      <c r="M94" s="243">
        <f t="shared" si="34"/>
        <v>40326.6</v>
      </c>
    </row>
    <row r="95" spans="1:13" x14ac:dyDescent="0.2">
      <c r="A95" s="245" t="s">
        <v>289</v>
      </c>
      <c r="B95" s="151">
        <v>15.57</v>
      </c>
      <c r="C95" s="114">
        <v>63.32</v>
      </c>
      <c r="D95" s="158">
        <v>33337</v>
      </c>
      <c r="E95" s="256">
        <v>18934</v>
      </c>
      <c r="F95" s="162">
        <f t="shared" si="28"/>
        <v>25693.3</v>
      </c>
      <c r="G95" s="160">
        <f t="shared" si="29"/>
        <v>3588.3</v>
      </c>
      <c r="H95" s="163">
        <f t="shared" si="30"/>
        <v>29281.599999999999</v>
      </c>
      <c r="I95" s="164">
        <f t="shared" si="31"/>
        <v>9955.7000000000007</v>
      </c>
      <c r="J95" s="165">
        <f t="shared" si="32"/>
        <v>585.6</v>
      </c>
      <c r="K95" s="284">
        <v>650</v>
      </c>
      <c r="L95" s="170">
        <f t="shared" si="33"/>
        <v>99.6</v>
      </c>
      <c r="M95" s="243">
        <f t="shared" si="34"/>
        <v>40572.5</v>
      </c>
    </row>
    <row r="96" spans="1:13" x14ac:dyDescent="0.2">
      <c r="A96" s="245" t="s">
        <v>318</v>
      </c>
      <c r="B96" s="151">
        <v>16.79</v>
      </c>
      <c r="C96" s="114">
        <v>63.32</v>
      </c>
      <c r="D96" s="158">
        <v>33337</v>
      </c>
      <c r="E96" s="256">
        <v>18934</v>
      </c>
      <c r="F96" s="162">
        <f t="shared" si="28"/>
        <v>23826.3</v>
      </c>
      <c r="G96" s="160">
        <f t="shared" si="29"/>
        <v>3588.3</v>
      </c>
      <c r="H96" s="163">
        <f t="shared" si="30"/>
        <v>27414.6</v>
      </c>
      <c r="I96" s="164">
        <f t="shared" si="31"/>
        <v>9321</v>
      </c>
      <c r="J96" s="165">
        <f t="shared" si="32"/>
        <v>548.29999999999995</v>
      </c>
      <c r="K96" s="284">
        <v>650</v>
      </c>
      <c r="L96" s="170">
        <f t="shared" si="33"/>
        <v>93.2</v>
      </c>
      <c r="M96" s="243">
        <f t="shared" si="34"/>
        <v>38027.1</v>
      </c>
    </row>
    <row r="97" spans="1:13" x14ac:dyDescent="0.2">
      <c r="A97" s="245" t="s">
        <v>230</v>
      </c>
      <c r="B97" s="151">
        <v>15.9</v>
      </c>
      <c r="C97" s="114">
        <v>63.32</v>
      </c>
      <c r="D97" s="158">
        <v>33337</v>
      </c>
      <c r="E97" s="256">
        <v>18934</v>
      </c>
      <c r="F97" s="162">
        <f t="shared" si="28"/>
        <v>25160</v>
      </c>
      <c r="G97" s="160">
        <f t="shared" si="29"/>
        <v>3588.3</v>
      </c>
      <c r="H97" s="163">
        <f>SUM(F97:G97)</f>
        <v>28748.3</v>
      </c>
      <c r="I97" s="164">
        <f t="shared" si="31"/>
        <v>9774.4</v>
      </c>
      <c r="J97" s="165">
        <f t="shared" si="32"/>
        <v>575</v>
      </c>
      <c r="K97" s="284">
        <v>650</v>
      </c>
      <c r="L97" s="170">
        <f t="shared" si="33"/>
        <v>97.7</v>
      </c>
      <c r="M97" s="243">
        <f>SUM(H97:L97)</f>
        <v>39845.399999999994</v>
      </c>
    </row>
    <row r="98" spans="1:13" x14ac:dyDescent="0.2">
      <c r="A98" s="245" t="s">
        <v>299</v>
      </c>
      <c r="B98" s="151">
        <v>16.79</v>
      </c>
      <c r="C98" s="114">
        <v>63.32</v>
      </c>
      <c r="D98" s="158">
        <v>33337</v>
      </c>
      <c r="E98" s="256">
        <v>18934</v>
      </c>
      <c r="F98" s="162">
        <f t="shared" si="28"/>
        <v>23826.3</v>
      </c>
      <c r="G98" s="160">
        <f t="shared" si="29"/>
        <v>3588.3</v>
      </c>
      <c r="H98" s="163">
        <f>SUM(F98:G98)</f>
        <v>27414.6</v>
      </c>
      <c r="I98" s="164">
        <f t="shared" si="31"/>
        <v>9321</v>
      </c>
      <c r="J98" s="165">
        <f t="shared" si="32"/>
        <v>548.29999999999995</v>
      </c>
      <c r="K98" s="284">
        <v>650</v>
      </c>
      <c r="L98" s="170">
        <f t="shared" si="33"/>
        <v>93.2</v>
      </c>
      <c r="M98" s="243">
        <f>SUM(H98:L98)</f>
        <v>38027.1</v>
      </c>
    </row>
    <row r="99" spans="1:13" x14ac:dyDescent="0.2">
      <c r="A99" s="245" t="s">
        <v>303</v>
      </c>
      <c r="B99" s="151">
        <v>17.36</v>
      </c>
      <c r="C99" s="114">
        <v>63.32</v>
      </c>
      <c r="D99" s="158">
        <v>33337</v>
      </c>
      <c r="E99" s="256">
        <v>18934</v>
      </c>
      <c r="F99" s="162">
        <f t="shared" si="28"/>
        <v>23044</v>
      </c>
      <c r="G99" s="160">
        <f t="shared" si="29"/>
        <v>3588.3</v>
      </c>
      <c r="H99" s="163">
        <f>SUM(F99:G99)</f>
        <v>26632.3</v>
      </c>
      <c r="I99" s="164">
        <f t="shared" si="31"/>
        <v>9055</v>
      </c>
      <c r="J99" s="165">
        <f t="shared" si="32"/>
        <v>532.6</v>
      </c>
      <c r="K99" s="284">
        <v>650</v>
      </c>
      <c r="L99" s="170">
        <f t="shared" si="33"/>
        <v>90.5</v>
      </c>
      <c r="M99" s="243">
        <f>SUM(H99:L99)</f>
        <v>36960.400000000001</v>
      </c>
    </row>
    <row r="100" spans="1:13" x14ac:dyDescent="0.2">
      <c r="A100" s="245" t="s">
        <v>304</v>
      </c>
      <c r="B100" s="151">
        <v>17.36</v>
      </c>
      <c r="C100" s="114">
        <v>63.32</v>
      </c>
      <c r="D100" s="158">
        <v>33337</v>
      </c>
      <c r="E100" s="256">
        <v>18934</v>
      </c>
      <c r="F100" s="162">
        <f t="shared" si="28"/>
        <v>23044</v>
      </c>
      <c r="G100" s="160">
        <f t="shared" si="29"/>
        <v>3588.3</v>
      </c>
      <c r="H100" s="163">
        <f>SUM(F100:G100)</f>
        <v>26632.3</v>
      </c>
      <c r="I100" s="164">
        <f t="shared" si="31"/>
        <v>9055</v>
      </c>
      <c r="J100" s="165">
        <f t="shared" si="32"/>
        <v>532.6</v>
      </c>
      <c r="K100" s="284">
        <v>650</v>
      </c>
      <c r="L100" s="170">
        <f t="shared" si="33"/>
        <v>90.5</v>
      </c>
      <c r="M100" s="243">
        <f>SUM(H100:L100)</f>
        <v>36960.400000000001</v>
      </c>
    </row>
    <row r="101" spans="1:13" x14ac:dyDescent="0.2">
      <c r="A101" s="245" t="s">
        <v>113</v>
      </c>
      <c r="B101" s="151"/>
      <c r="C101" s="114"/>
      <c r="D101" s="158"/>
      <c r="E101" s="256"/>
      <c r="F101" s="162"/>
      <c r="G101" s="160"/>
      <c r="H101" s="163"/>
      <c r="I101" s="164"/>
      <c r="J101" s="165"/>
      <c r="K101" s="284"/>
      <c r="L101" s="292"/>
      <c r="M101" s="243"/>
    </row>
    <row r="102" spans="1:13" x14ac:dyDescent="0.2">
      <c r="A102" s="299" t="s">
        <v>211</v>
      </c>
      <c r="B102" s="151"/>
      <c r="C102" s="114"/>
      <c r="D102" s="158"/>
      <c r="E102" s="256"/>
      <c r="F102" s="162"/>
      <c r="G102" s="160"/>
      <c r="H102" s="163"/>
      <c r="I102" s="164"/>
      <c r="J102" s="165"/>
      <c r="K102" s="284"/>
      <c r="L102" s="292"/>
      <c r="M102" s="243"/>
    </row>
    <row r="103" spans="1:13" x14ac:dyDescent="0.2">
      <c r="A103" s="245" t="s">
        <v>20</v>
      </c>
      <c r="B103" s="151"/>
      <c r="C103" s="114"/>
      <c r="D103" s="158"/>
      <c r="E103" s="256"/>
      <c r="F103" s="162"/>
      <c r="G103" s="160"/>
      <c r="H103" s="163"/>
      <c r="I103" s="164"/>
      <c r="J103" s="165"/>
      <c r="K103" s="284"/>
      <c r="L103" s="292"/>
      <c r="M103" s="243"/>
    </row>
    <row r="104" spans="1:13" x14ac:dyDescent="0.2">
      <c r="A104" s="247" t="s">
        <v>399</v>
      </c>
      <c r="B104" s="151">
        <v>21.32</v>
      </c>
      <c r="C104" s="114">
        <v>63.32</v>
      </c>
      <c r="D104" s="158">
        <v>33337</v>
      </c>
      <c r="E104" s="256">
        <v>18934</v>
      </c>
      <c r="F104" s="162">
        <f t="shared" ref="F104:G110" si="35">ROUND(D104/B104*12,1)</f>
        <v>18763.8</v>
      </c>
      <c r="G104" s="160">
        <f t="shared" si="35"/>
        <v>3588.3</v>
      </c>
      <c r="H104" s="163">
        <f>SUM(F104:G104)</f>
        <v>22352.1</v>
      </c>
      <c r="I104" s="164">
        <f t="shared" ref="I104:I146" si="36">ROUND(H104*0.34,1)</f>
        <v>7599.7</v>
      </c>
      <c r="J104" s="165">
        <f t="shared" ref="J104:J110" si="37">ROUND(H104*0.02,1)</f>
        <v>447</v>
      </c>
      <c r="K104" s="284">
        <v>650</v>
      </c>
      <c r="L104" s="170">
        <f t="shared" ref="L104:L110" si="38">ROUND(0.0034*H104,1)</f>
        <v>76</v>
      </c>
      <c r="M104" s="243">
        <f>SUM(H104:L104)</f>
        <v>31124.799999999999</v>
      </c>
    </row>
    <row r="105" spans="1:13" x14ac:dyDescent="0.2">
      <c r="A105" s="245" t="s">
        <v>194</v>
      </c>
      <c r="B105" s="151">
        <v>21.32</v>
      </c>
      <c r="C105" s="114">
        <v>63.32</v>
      </c>
      <c r="D105" s="158">
        <v>33337</v>
      </c>
      <c r="E105" s="256">
        <v>18934</v>
      </c>
      <c r="F105" s="162">
        <f t="shared" si="35"/>
        <v>18763.8</v>
      </c>
      <c r="G105" s="160">
        <f t="shared" si="35"/>
        <v>3588.3</v>
      </c>
      <c r="H105" s="163">
        <f t="shared" ref="H105:H110" si="39">SUM(F105:G105)</f>
        <v>22352.1</v>
      </c>
      <c r="I105" s="164">
        <f t="shared" si="36"/>
        <v>7599.7</v>
      </c>
      <c r="J105" s="165">
        <f t="shared" si="37"/>
        <v>447</v>
      </c>
      <c r="K105" s="284">
        <v>650</v>
      </c>
      <c r="L105" s="170">
        <f t="shared" si="38"/>
        <v>76</v>
      </c>
      <c r="M105" s="243">
        <f t="shared" ref="M105:M110" si="40">SUM(H105:L105)</f>
        <v>31124.799999999999</v>
      </c>
    </row>
    <row r="106" spans="1:13" x14ac:dyDescent="0.2">
      <c r="A106" s="245" t="s">
        <v>319</v>
      </c>
      <c r="B106" s="151">
        <v>21.96</v>
      </c>
      <c r="C106" s="114">
        <v>63.32</v>
      </c>
      <c r="D106" s="158">
        <v>33337</v>
      </c>
      <c r="E106" s="256">
        <v>18934</v>
      </c>
      <c r="F106" s="162">
        <f t="shared" si="35"/>
        <v>18216.900000000001</v>
      </c>
      <c r="G106" s="160">
        <f t="shared" si="35"/>
        <v>3588.3</v>
      </c>
      <c r="H106" s="163">
        <f t="shared" si="39"/>
        <v>21805.200000000001</v>
      </c>
      <c r="I106" s="164">
        <f t="shared" si="36"/>
        <v>7413.8</v>
      </c>
      <c r="J106" s="165">
        <f t="shared" si="37"/>
        <v>436.1</v>
      </c>
      <c r="K106" s="284">
        <v>650</v>
      </c>
      <c r="L106" s="170">
        <f t="shared" si="38"/>
        <v>74.099999999999994</v>
      </c>
      <c r="M106" s="243">
        <f t="shared" si="40"/>
        <v>30379.199999999997</v>
      </c>
    </row>
    <row r="107" spans="1:13" x14ac:dyDescent="0.2">
      <c r="A107" s="245" t="s">
        <v>195</v>
      </c>
      <c r="B107" s="151">
        <v>21.32</v>
      </c>
      <c r="C107" s="114">
        <v>63.32</v>
      </c>
      <c r="D107" s="158">
        <v>33337</v>
      </c>
      <c r="E107" s="256">
        <v>18934</v>
      </c>
      <c r="F107" s="162">
        <f t="shared" si="35"/>
        <v>18763.8</v>
      </c>
      <c r="G107" s="160">
        <f t="shared" si="35"/>
        <v>3588.3</v>
      </c>
      <c r="H107" s="163">
        <f t="shared" si="39"/>
        <v>22352.1</v>
      </c>
      <c r="I107" s="164">
        <f t="shared" si="36"/>
        <v>7599.7</v>
      </c>
      <c r="J107" s="165">
        <f t="shared" si="37"/>
        <v>447</v>
      </c>
      <c r="K107" s="284">
        <v>650</v>
      </c>
      <c r="L107" s="170">
        <f t="shared" si="38"/>
        <v>76</v>
      </c>
      <c r="M107" s="243">
        <f t="shared" si="40"/>
        <v>31124.799999999999</v>
      </c>
    </row>
    <row r="108" spans="1:13" x14ac:dyDescent="0.2">
      <c r="A108" s="245" t="s">
        <v>231</v>
      </c>
      <c r="B108" s="151">
        <v>21.32</v>
      </c>
      <c r="C108" s="114">
        <v>63.32</v>
      </c>
      <c r="D108" s="158">
        <v>33337</v>
      </c>
      <c r="E108" s="256">
        <v>18934</v>
      </c>
      <c r="F108" s="162">
        <f t="shared" si="35"/>
        <v>18763.8</v>
      </c>
      <c r="G108" s="160">
        <f t="shared" si="35"/>
        <v>3588.3</v>
      </c>
      <c r="H108" s="163">
        <f t="shared" si="39"/>
        <v>22352.1</v>
      </c>
      <c r="I108" s="164">
        <f t="shared" si="36"/>
        <v>7599.7</v>
      </c>
      <c r="J108" s="165">
        <f t="shared" si="37"/>
        <v>447</v>
      </c>
      <c r="K108" s="284">
        <v>650</v>
      </c>
      <c r="L108" s="170">
        <f t="shared" si="38"/>
        <v>76</v>
      </c>
      <c r="M108" s="243">
        <f t="shared" si="40"/>
        <v>31124.799999999999</v>
      </c>
    </row>
    <row r="109" spans="1:13" x14ac:dyDescent="0.2">
      <c r="A109" s="247" t="s">
        <v>400</v>
      </c>
      <c r="B109" s="151">
        <v>21.96</v>
      </c>
      <c r="C109" s="114">
        <v>63.32</v>
      </c>
      <c r="D109" s="158">
        <v>33337</v>
      </c>
      <c r="E109" s="256">
        <v>18934</v>
      </c>
      <c r="F109" s="162">
        <f t="shared" si="35"/>
        <v>18216.900000000001</v>
      </c>
      <c r="G109" s="160">
        <f t="shared" si="35"/>
        <v>3588.3</v>
      </c>
      <c r="H109" s="163">
        <f t="shared" si="39"/>
        <v>21805.200000000001</v>
      </c>
      <c r="I109" s="164">
        <f t="shared" si="36"/>
        <v>7413.8</v>
      </c>
      <c r="J109" s="165">
        <f t="shared" si="37"/>
        <v>436.1</v>
      </c>
      <c r="K109" s="284">
        <v>650</v>
      </c>
      <c r="L109" s="170">
        <f t="shared" si="38"/>
        <v>74.099999999999994</v>
      </c>
      <c r="M109" s="243">
        <f t="shared" si="40"/>
        <v>30379.199999999997</v>
      </c>
    </row>
    <row r="110" spans="1:13" x14ac:dyDescent="0.2">
      <c r="A110" s="245" t="s">
        <v>401</v>
      </c>
      <c r="B110" s="151">
        <v>22.4</v>
      </c>
      <c r="C110" s="114">
        <v>63.32</v>
      </c>
      <c r="D110" s="158">
        <v>33337</v>
      </c>
      <c r="E110" s="256">
        <v>18934</v>
      </c>
      <c r="F110" s="162">
        <f t="shared" si="35"/>
        <v>17859.099999999999</v>
      </c>
      <c r="G110" s="160">
        <f t="shared" si="35"/>
        <v>3588.3</v>
      </c>
      <c r="H110" s="163">
        <f t="shared" si="39"/>
        <v>21447.399999999998</v>
      </c>
      <c r="I110" s="164">
        <f t="shared" si="36"/>
        <v>7292.1</v>
      </c>
      <c r="J110" s="165">
        <f t="shared" si="37"/>
        <v>428.9</v>
      </c>
      <c r="K110" s="284">
        <v>650</v>
      </c>
      <c r="L110" s="170">
        <f t="shared" si="38"/>
        <v>72.900000000000006</v>
      </c>
      <c r="M110" s="243">
        <f t="shared" si="40"/>
        <v>29891.300000000003</v>
      </c>
    </row>
    <row r="111" spans="1:13" x14ac:dyDescent="0.2">
      <c r="A111" s="245" t="s">
        <v>21</v>
      </c>
      <c r="B111" s="151"/>
      <c r="C111" s="114"/>
      <c r="D111" s="158"/>
      <c r="E111" s="256"/>
      <c r="F111" s="162"/>
      <c r="G111" s="160"/>
      <c r="H111" s="163"/>
      <c r="I111" s="164"/>
      <c r="J111" s="165"/>
      <c r="K111" s="281"/>
      <c r="L111" s="170"/>
      <c r="M111" s="243"/>
    </row>
    <row r="112" spans="1:13" x14ac:dyDescent="0.2">
      <c r="A112" s="247" t="s">
        <v>402</v>
      </c>
      <c r="B112" s="151">
        <v>17.89</v>
      </c>
      <c r="C112" s="114">
        <v>63.32</v>
      </c>
      <c r="D112" s="158">
        <v>33337</v>
      </c>
      <c r="E112" s="256">
        <v>18934</v>
      </c>
      <c r="F112" s="162">
        <f t="shared" ref="F112:G115" si="41">ROUND(D112/B112*12,1)</f>
        <v>22361.3</v>
      </c>
      <c r="G112" s="160">
        <f t="shared" si="41"/>
        <v>3588.3</v>
      </c>
      <c r="H112" s="163">
        <f>SUM(F112:G112)</f>
        <v>25949.599999999999</v>
      </c>
      <c r="I112" s="164">
        <f t="shared" si="36"/>
        <v>8822.9</v>
      </c>
      <c r="J112" s="165">
        <f t="shared" ref="J112:J114" si="42">ROUND(H112*0.02,1)</f>
        <v>519</v>
      </c>
      <c r="K112" s="284">
        <v>650</v>
      </c>
      <c r="L112" s="170">
        <f t="shared" ref="L112:L115" si="43">ROUND(0.0034*H112,1)</f>
        <v>88.2</v>
      </c>
      <c r="M112" s="243">
        <f>SUM(H112:L112)</f>
        <v>36029.699999999997</v>
      </c>
    </row>
    <row r="113" spans="1:13" x14ac:dyDescent="0.2">
      <c r="A113" s="294" t="s">
        <v>313</v>
      </c>
      <c r="B113" s="151">
        <v>17.89</v>
      </c>
      <c r="C113" s="114">
        <v>63.32</v>
      </c>
      <c r="D113" s="158">
        <v>33337</v>
      </c>
      <c r="E113" s="256">
        <v>18934</v>
      </c>
      <c r="F113" s="162">
        <f t="shared" si="41"/>
        <v>22361.3</v>
      </c>
      <c r="G113" s="160">
        <f t="shared" si="41"/>
        <v>3588.3</v>
      </c>
      <c r="H113" s="163">
        <f>SUM(F113:G113)</f>
        <v>25949.599999999999</v>
      </c>
      <c r="I113" s="164">
        <f t="shared" si="36"/>
        <v>8822.9</v>
      </c>
      <c r="J113" s="165">
        <f t="shared" si="42"/>
        <v>519</v>
      </c>
      <c r="K113" s="284">
        <v>650</v>
      </c>
      <c r="L113" s="170">
        <f t="shared" si="43"/>
        <v>88.2</v>
      </c>
      <c r="M113" s="243">
        <f>SUM(H113:L113)</f>
        <v>36029.699999999997</v>
      </c>
    </row>
    <row r="114" spans="1:13" x14ac:dyDescent="0.2">
      <c r="A114" s="247" t="s">
        <v>110</v>
      </c>
      <c r="B114" s="151">
        <v>17.89</v>
      </c>
      <c r="C114" s="114">
        <v>63.32</v>
      </c>
      <c r="D114" s="158">
        <v>33337</v>
      </c>
      <c r="E114" s="256">
        <v>18934</v>
      </c>
      <c r="F114" s="162">
        <f t="shared" si="41"/>
        <v>22361.3</v>
      </c>
      <c r="G114" s="160">
        <f t="shared" si="41"/>
        <v>3588.3</v>
      </c>
      <c r="H114" s="163">
        <f>SUM(F114:G114)</f>
        <v>25949.599999999999</v>
      </c>
      <c r="I114" s="164">
        <f t="shared" si="36"/>
        <v>8822.9</v>
      </c>
      <c r="J114" s="165">
        <f t="shared" si="42"/>
        <v>519</v>
      </c>
      <c r="K114" s="284">
        <v>650</v>
      </c>
      <c r="L114" s="170">
        <f t="shared" si="43"/>
        <v>88.2</v>
      </c>
      <c r="M114" s="243">
        <f>SUM(H114:L114)</f>
        <v>36029.699999999997</v>
      </c>
    </row>
    <row r="115" spans="1:13" x14ac:dyDescent="0.2">
      <c r="A115" s="301" t="s">
        <v>363</v>
      </c>
      <c r="B115" s="151">
        <v>21.32</v>
      </c>
      <c r="C115" s="114">
        <v>63.32</v>
      </c>
      <c r="D115" s="158">
        <v>33337</v>
      </c>
      <c r="E115" s="256">
        <v>18934</v>
      </c>
      <c r="F115" s="162">
        <f t="shared" si="41"/>
        <v>18763.8</v>
      </c>
      <c r="G115" s="160">
        <f t="shared" si="41"/>
        <v>3588.3</v>
      </c>
      <c r="H115" s="163">
        <f>SUM(F115:G115)</f>
        <v>22352.1</v>
      </c>
      <c r="I115" s="164">
        <f t="shared" ref="I115" si="44">ROUND(H115*0.34,1)</f>
        <v>7599.7</v>
      </c>
      <c r="J115" s="165">
        <f t="shared" ref="J115" si="45">ROUND(H115*0.02,1)</f>
        <v>447</v>
      </c>
      <c r="K115" s="284">
        <v>650</v>
      </c>
      <c r="L115" s="170">
        <f t="shared" si="43"/>
        <v>76</v>
      </c>
      <c r="M115" s="243">
        <f>SUM(H115:L115)</f>
        <v>31124.799999999999</v>
      </c>
    </row>
    <row r="116" spans="1:13" x14ac:dyDescent="0.2">
      <c r="A116" s="245" t="s">
        <v>22</v>
      </c>
      <c r="B116" s="151"/>
      <c r="C116" s="114"/>
      <c r="D116" s="158"/>
      <c r="E116" s="256"/>
      <c r="F116" s="162"/>
      <c r="G116" s="160"/>
      <c r="H116" s="163"/>
      <c r="I116" s="164"/>
      <c r="J116" s="165"/>
      <c r="K116" s="281"/>
      <c r="L116" s="170"/>
      <c r="M116" s="243"/>
    </row>
    <row r="117" spans="1:13" x14ac:dyDescent="0.2">
      <c r="A117" s="245" t="s">
        <v>232</v>
      </c>
      <c r="B117" s="151">
        <v>23.52</v>
      </c>
      <c r="C117" s="114">
        <v>63.32</v>
      </c>
      <c r="D117" s="158">
        <v>33337</v>
      </c>
      <c r="E117" s="256">
        <v>18934</v>
      </c>
      <c r="F117" s="162">
        <f>ROUND(D117/B117*12,1)</f>
        <v>17008.7</v>
      </c>
      <c r="G117" s="160">
        <f>ROUND(E117/C117*12,1)</f>
        <v>3588.3</v>
      </c>
      <c r="H117" s="163">
        <f>SUM(F117:G117)</f>
        <v>20597</v>
      </c>
      <c r="I117" s="164">
        <f t="shared" si="36"/>
        <v>7003</v>
      </c>
      <c r="J117" s="165">
        <f t="shared" ref="J117" si="46">ROUND(H117*0.02,1)</f>
        <v>411.9</v>
      </c>
      <c r="K117" s="284">
        <v>650</v>
      </c>
      <c r="L117" s="170">
        <f t="shared" ref="L117" si="47">ROUND(0.0034*H117,1)</f>
        <v>70</v>
      </c>
      <c r="M117" s="243">
        <f>SUM(H117:L117)</f>
        <v>28731.9</v>
      </c>
    </row>
    <row r="118" spans="1:13" x14ac:dyDescent="0.2">
      <c r="A118" s="245" t="s">
        <v>23</v>
      </c>
      <c r="B118" s="151"/>
      <c r="C118" s="114"/>
      <c r="D118" s="158"/>
      <c r="E118" s="256"/>
      <c r="F118" s="162"/>
      <c r="G118" s="160"/>
      <c r="H118" s="163"/>
      <c r="I118" s="164"/>
      <c r="J118" s="165"/>
      <c r="K118" s="281"/>
      <c r="L118" s="170"/>
      <c r="M118" s="243"/>
    </row>
    <row r="119" spans="1:13" x14ac:dyDescent="0.2">
      <c r="A119" s="245" t="s">
        <v>343</v>
      </c>
      <c r="B119" s="151">
        <v>18.809999999999999</v>
      </c>
      <c r="C119" s="114">
        <v>63.32</v>
      </c>
      <c r="D119" s="158">
        <v>33337</v>
      </c>
      <c r="E119" s="256">
        <v>18934</v>
      </c>
      <c r="F119" s="162">
        <f>ROUND(D119/B119*12,1)</f>
        <v>21267.599999999999</v>
      </c>
      <c r="G119" s="160">
        <f>ROUND(E119/C119*12,1)</f>
        <v>3588.3</v>
      </c>
      <c r="H119" s="163">
        <f>SUM(F119:G119)</f>
        <v>24855.899999999998</v>
      </c>
      <c r="I119" s="164">
        <f t="shared" ref="I119" si="48">ROUND(H119*0.34,1)</f>
        <v>8451</v>
      </c>
      <c r="J119" s="165">
        <f t="shared" ref="J119:J120" si="49">ROUND(H119*0.02,1)</f>
        <v>497.1</v>
      </c>
      <c r="K119" s="284">
        <v>650</v>
      </c>
      <c r="L119" s="170">
        <f t="shared" ref="L119:L120" si="50">ROUND(0.0034*H119,1)</f>
        <v>84.5</v>
      </c>
      <c r="M119" s="243">
        <f>SUM(H119:L119)</f>
        <v>34538.499999999993</v>
      </c>
    </row>
    <row r="120" spans="1:13" x14ac:dyDescent="0.2">
      <c r="A120" s="245" t="s">
        <v>233</v>
      </c>
      <c r="B120" s="151">
        <v>18.809999999999999</v>
      </c>
      <c r="C120" s="114">
        <v>63.32</v>
      </c>
      <c r="D120" s="158">
        <v>33337</v>
      </c>
      <c r="E120" s="256">
        <v>18934</v>
      </c>
      <c r="F120" s="162">
        <f>ROUND(D120/B120*12,1)</f>
        <v>21267.599999999999</v>
      </c>
      <c r="G120" s="160">
        <f>ROUND(E120/C120*12,1)</f>
        <v>3588.3</v>
      </c>
      <c r="H120" s="163">
        <f>SUM(F120:G120)</f>
        <v>24855.899999999998</v>
      </c>
      <c r="I120" s="164">
        <f t="shared" si="36"/>
        <v>8451</v>
      </c>
      <c r="J120" s="165">
        <f t="shared" si="49"/>
        <v>497.1</v>
      </c>
      <c r="K120" s="284">
        <v>650</v>
      </c>
      <c r="L120" s="170">
        <f t="shared" si="50"/>
        <v>84.5</v>
      </c>
      <c r="M120" s="243">
        <f>SUM(H120:L120)</f>
        <v>34538.499999999993</v>
      </c>
    </row>
    <row r="121" spans="1:13" x14ac:dyDescent="0.2">
      <c r="A121" s="245" t="s">
        <v>24</v>
      </c>
      <c r="B121" s="151"/>
      <c r="C121" s="114"/>
      <c r="D121" s="158"/>
      <c r="E121" s="256"/>
      <c r="F121" s="162"/>
      <c r="G121" s="160"/>
      <c r="H121" s="163"/>
      <c r="I121" s="164"/>
      <c r="J121" s="165"/>
      <c r="K121" s="281"/>
      <c r="L121" s="170"/>
      <c r="M121" s="243"/>
    </row>
    <row r="122" spans="1:13" x14ac:dyDescent="0.2">
      <c r="A122" s="245" t="s">
        <v>196</v>
      </c>
      <c r="B122" s="151">
        <v>21.26</v>
      </c>
      <c r="C122" s="114">
        <v>63.32</v>
      </c>
      <c r="D122" s="158">
        <v>33337</v>
      </c>
      <c r="E122" s="256">
        <v>18934</v>
      </c>
      <c r="F122" s="162">
        <f>ROUND(D122/B122*12,1)</f>
        <v>18816.7</v>
      </c>
      <c r="G122" s="160">
        <f>ROUND(E122/C122*12,1)</f>
        <v>3588.3</v>
      </c>
      <c r="H122" s="163">
        <f>SUM(F122:G122)</f>
        <v>22405</v>
      </c>
      <c r="I122" s="164">
        <f t="shared" si="36"/>
        <v>7617.7</v>
      </c>
      <c r="J122" s="165">
        <f t="shared" ref="J122:J123" si="51">ROUND(H122*0.02,1)</f>
        <v>448.1</v>
      </c>
      <c r="K122" s="284">
        <v>650</v>
      </c>
      <c r="L122" s="170">
        <f t="shared" ref="L122:L123" si="52">ROUND(0.0034*H122,1)</f>
        <v>76.2</v>
      </c>
      <c r="M122" s="243">
        <f>SUM(H122:L122)</f>
        <v>31197</v>
      </c>
    </row>
    <row r="123" spans="1:13" x14ac:dyDescent="0.2">
      <c r="A123" s="245" t="s">
        <v>314</v>
      </c>
      <c r="B123" s="151">
        <v>21.26</v>
      </c>
      <c r="C123" s="114">
        <v>63.32</v>
      </c>
      <c r="D123" s="158">
        <v>33337</v>
      </c>
      <c r="E123" s="256">
        <v>18934</v>
      </c>
      <c r="F123" s="162">
        <f>ROUND(D123/B123*12,1)</f>
        <v>18816.7</v>
      </c>
      <c r="G123" s="160">
        <f>ROUND(E123/C123*12,1)</f>
        <v>3588.3</v>
      </c>
      <c r="H123" s="163">
        <f>SUM(F123:G123)</f>
        <v>22405</v>
      </c>
      <c r="I123" s="164">
        <f t="shared" si="36"/>
        <v>7617.7</v>
      </c>
      <c r="J123" s="165">
        <f t="shared" si="51"/>
        <v>448.1</v>
      </c>
      <c r="K123" s="284">
        <v>650</v>
      </c>
      <c r="L123" s="170">
        <f t="shared" si="52"/>
        <v>76.2</v>
      </c>
      <c r="M123" s="243">
        <f>SUM(H123:L123)</f>
        <v>31197</v>
      </c>
    </row>
    <row r="124" spans="1:13" x14ac:dyDescent="0.2">
      <c r="A124" s="245" t="s">
        <v>25</v>
      </c>
      <c r="B124" s="151"/>
      <c r="C124" s="114"/>
      <c r="D124" s="158"/>
      <c r="E124" s="256"/>
      <c r="F124" s="162"/>
      <c r="G124" s="160"/>
      <c r="H124" s="163"/>
      <c r="I124" s="164"/>
      <c r="J124" s="165"/>
      <c r="K124" s="281"/>
      <c r="L124" s="170"/>
      <c r="M124" s="243"/>
    </row>
    <row r="125" spans="1:13" x14ac:dyDescent="0.2">
      <c r="A125" s="245" t="s">
        <v>109</v>
      </c>
      <c r="B125" s="151">
        <v>16.79</v>
      </c>
      <c r="C125" s="114">
        <v>63.32</v>
      </c>
      <c r="D125" s="158">
        <v>33337</v>
      </c>
      <c r="E125" s="256">
        <v>18934</v>
      </c>
      <c r="F125" s="162">
        <f>ROUND(D125/B125*12,1)</f>
        <v>23826.3</v>
      </c>
      <c r="G125" s="160">
        <f>ROUND(E125/C125*12,1)</f>
        <v>3588.3</v>
      </c>
      <c r="H125" s="163">
        <f>SUM(F125:G125)</f>
        <v>27414.6</v>
      </c>
      <c r="I125" s="164">
        <f t="shared" si="36"/>
        <v>9321</v>
      </c>
      <c r="J125" s="165">
        <f t="shared" ref="J125:J126" si="53">ROUND(H125*0.02,1)</f>
        <v>548.29999999999995</v>
      </c>
      <c r="K125" s="284">
        <v>650</v>
      </c>
      <c r="L125" s="170">
        <f t="shared" ref="L125:L126" si="54">ROUND(0.0034*H125,1)</f>
        <v>93.2</v>
      </c>
      <c r="M125" s="243">
        <f>SUM(H125:L125)</f>
        <v>38027.1</v>
      </c>
    </row>
    <row r="126" spans="1:13" x14ac:dyDescent="0.2">
      <c r="A126" s="245" t="s">
        <v>284</v>
      </c>
      <c r="B126" s="151">
        <v>16.79</v>
      </c>
      <c r="C126" s="114">
        <v>63.32</v>
      </c>
      <c r="D126" s="158">
        <v>33337</v>
      </c>
      <c r="E126" s="256">
        <v>18934</v>
      </c>
      <c r="F126" s="162">
        <f>ROUND(D126/B126*12,1)</f>
        <v>23826.3</v>
      </c>
      <c r="G126" s="160">
        <f>ROUND(E126/C126*12,1)</f>
        <v>3588.3</v>
      </c>
      <c r="H126" s="163">
        <f>SUM(F126:G126)</f>
        <v>27414.6</v>
      </c>
      <c r="I126" s="164">
        <f t="shared" ref="I126" si="55">ROUND(H126*0.34,1)</f>
        <v>9321</v>
      </c>
      <c r="J126" s="165">
        <f t="shared" si="53"/>
        <v>548.29999999999995</v>
      </c>
      <c r="K126" s="284">
        <v>650</v>
      </c>
      <c r="L126" s="170">
        <f t="shared" si="54"/>
        <v>93.2</v>
      </c>
      <c r="M126" s="243">
        <f>SUM(H126:L126)</f>
        <v>38027.1</v>
      </c>
    </row>
    <row r="127" spans="1:13" x14ac:dyDescent="0.2">
      <c r="A127" s="245" t="s">
        <v>26</v>
      </c>
      <c r="B127" s="151"/>
      <c r="C127" s="114"/>
      <c r="D127" s="158"/>
      <c r="E127" s="256"/>
      <c r="F127" s="162"/>
      <c r="G127" s="160"/>
      <c r="H127" s="163"/>
      <c r="I127" s="164"/>
      <c r="J127" s="165"/>
      <c r="K127" s="281"/>
      <c r="L127" s="170"/>
      <c r="M127" s="243"/>
    </row>
    <row r="128" spans="1:13" x14ac:dyDescent="0.2">
      <c r="A128" s="245" t="s">
        <v>325</v>
      </c>
      <c r="B128" s="151">
        <v>21.32</v>
      </c>
      <c r="C128" s="114">
        <v>63.32</v>
      </c>
      <c r="D128" s="158">
        <v>33337</v>
      </c>
      <c r="E128" s="256">
        <v>18934</v>
      </c>
      <c r="F128" s="162">
        <f t="shared" ref="F128:G133" si="56">ROUND(D128/B128*12,1)</f>
        <v>18763.8</v>
      </c>
      <c r="G128" s="160">
        <f t="shared" si="56"/>
        <v>3588.3</v>
      </c>
      <c r="H128" s="163">
        <f t="shared" ref="H128:H133" si="57">SUM(F128:G128)</f>
        <v>22352.1</v>
      </c>
      <c r="I128" s="164">
        <f t="shared" si="36"/>
        <v>7599.7</v>
      </c>
      <c r="J128" s="165">
        <f t="shared" ref="J128:J133" si="58">ROUND(H128*0.02,1)</f>
        <v>447</v>
      </c>
      <c r="K128" s="284">
        <v>650</v>
      </c>
      <c r="L128" s="170">
        <f t="shared" ref="L128:L133" si="59">ROUND(0.0034*H128,1)</f>
        <v>76</v>
      </c>
      <c r="M128" s="243">
        <f t="shared" ref="M128:M133" si="60">SUM(H128:L128)</f>
        <v>31124.799999999999</v>
      </c>
    </row>
    <row r="129" spans="1:13" x14ac:dyDescent="0.2">
      <c r="A129" s="241" t="s">
        <v>250</v>
      </c>
      <c r="B129" s="151">
        <v>21.32</v>
      </c>
      <c r="C129" s="114">
        <v>63.32</v>
      </c>
      <c r="D129" s="158">
        <v>33337</v>
      </c>
      <c r="E129" s="256">
        <v>18934</v>
      </c>
      <c r="F129" s="162">
        <f t="shared" si="56"/>
        <v>18763.8</v>
      </c>
      <c r="G129" s="160">
        <f t="shared" si="56"/>
        <v>3588.3</v>
      </c>
      <c r="H129" s="163">
        <f t="shared" si="57"/>
        <v>22352.1</v>
      </c>
      <c r="I129" s="164">
        <f>ROUND(H129*0.34,1)</f>
        <v>7599.7</v>
      </c>
      <c r="J129" s="165">
        <f t="shared" si="58"/>
        <v>447</v>
      </c>
      <c r="K129" s="284">
        <v>650</v>
      </c>
      <c r="L129" s="170">
        <f t="shared" si="59"/>
        <v>76</v>
      </c>
      <c r="M129" s="243">
        <f t="shared" si="60"/>
        <v>31124.799999999999</v>
      </c>
    </row>
    <row r="130" spans="1:13" x14ac:dyDescent="0.2">
      <c r="A130" s="245" t="s">
        <v>234</v>
      </c>
      <c r="B130" s="151">
        <v>21.32</v>
      </c>
      <c r="C130" s="114">
        <v>63.32</v>
      </c>
      <c r="D130" s="158">
        <v>33337</v>
      </c>
      <c r="E130" s="256">
        <v>18934</v>
      </c>
      <c r="F130" s="162">
        <f t="shared" si="56"/>
        <v>18763.8</v>
      </c>
      <c r="G130" s="160">
        <f t="shared" si="56"/>
        <v>3588.3</v>
      </c>
      <c r="H130" s="163">
        <f t="shared" si="57"/>
        <v>22352.1</v>
      </c>
      <c r="I130" s="164">
        <f t="shared" si="36"/>
        <v>7599.7</v>
      </c>
      <c r="J130" s="165">
        <f t="shared" si="58"/>
        <v>447</v>
      </c>
      <c r="K130" s="284">
        <v>650</v>
      </c>
      <c r="L130" s="170">
        <f t="shared" si="59"/>
        <v>76</v>
      </c>
      <c r="M130" s="243">
        <f t="shared" si="60"/>
        <v>31124.799999999999</v>
      </c>
    </row>
    <row r="131" spans="1:13" x14ac:dyDescent="0.2">
      <c r="A131" s="245" t="s">
        <v>403</v>
      </c>
      <c r="B131" s="151">
        <v>21.32</v>
      </c>
      <c r="C131" s="114">
        <v>63.32</v>
      </c>
      <c r="D131" s="158">
        <v>33337</v>
      </c>
      <c r="E131" s="256">
        <v>18934</v>
      </c>
      <c r="F131" s="162">
        <f t="shared" si="56"/>
        <v>18763.8</v>
      </c>
      <c r="G131" s="160">
        <f t="shared" si="56"/>
        <v>3588.3</v>
      </c>
      <c r="H131" s="163">
        <f t="shared" si="57"/>
        <v>22352.1</v>
      </c>
      <c r="I131" s="164">
        <f t="shared" si="36"/>
        <v>7599.7</v>
      </c>
      <c r="J131" s="165">
        <f t="shared" si="58"/>
        <v>447</v>
      </c>
      <c r="K131" s="284">
        <v>650</v>
      </c>
      <c r="L131" s="170">
        <f t="shared" si="59"/>
        <v>76</v>
      </c>
      <c r="M131" s="243">
        <f t="shared" si="60"/>
        <v>31124.799999999999</v>
      </c>
    </row>
    <row r="132" spans="1:13" x14ac:dyDescent="0.2">
      <c r="A132" s="245" t="s">
        <v>288</v>
      </c>
      <c r="B132" s="151">
        <v>21.26</v>
      </c>
      <c r="C132" s="114">
        <v>63.32</v>
      </c>
      <c r="D132" s="158">
        <v>33337</v>
      </c>
      <c r="E132" s="256">
        <v>18934</v>
      </c>
      <c r="F132" s="162">
        <f t="shared" si="56"/>
        <v>18816.7</v>
      </c>
      <c r="G132" s="160">
        <f t="shared" si="56"/>
        <v>3588.3</v>
      </c>
      <c r="H132" s="163">
        <f t="shared" si="57"/>
        <v>22405</v>
      </c>
      <c r="I132" s="164">
        <f t="shared" si="36"/>
        <v>7617.7</v>
      </c>
      <c r="J132" s="165">
        <f t="shared" si="58"/>
        <v>448.1</v>
      </c>
      <c r="K132" s="284">
        <v>650</v>
      </c>
      <c r="L132" s="170">
        <f t="shared" si="59"/>
        <v>76.2</v>
      </c>
      <c r="M132" s="243">
        <f t="shared" si="60"/>
        <v>31197</v>
      </c>
    </row>
    <row r="133" spans="1:13" x14ac:dyDescent="0.2">
      <c r="A133" s="245" t="s">
        <v>236</v>
      </c>
      <c r="B133" s="151">
        <v>21.32</v>
      </c>
      <c r="C133" s="114">
        <v>63.32</v>
      </c>
      <c r="D133" s="158">
        <v>33337</v>
      </c>
      <c r="E133" s="256">
        <v>18934</v>
      </c>
      <c r="F133" s="162">
        <f t="shared" si="56"/>
        <v>18763.8</v>
      </c>
      <c r="G133" s="160">
        <f t="shared" si="56"/>
        <v>3588.3</v>
      </c>
      <c r="H133" s="163">
        <f t="shared" si="57"/>
        <v>22352.1</v>
      </c>
      <c r="I133" s="164">
        <f t="shared" si="36"/>
        <v>7599.7</v>
      </c>
      <c r="J133" s="165">
        <f t="shared" si="58"/>
        <v>447</v>
      </c>
      <c r="K133" s="284">
        <v>650</v>
      </c>
      <c r="L133" s="170">
        <f t="shared" si="59"/>
        <v>76</v>
      </c>
      <c r="M133" s="243">
        <f t="shared" si="60"/>
        <v>31124.799999999999</v>
      </c>
    </row>
    <row r="134" spans="1:13" x14ac:dyDescent="0.2">
      <c r="A134" s="245" t="s">
        <v>27</v>
      </c>
      <c r="B134" s="151"/>
      <c r="C134" s="114"/>
      <c r="D134" s="158"/>
      <c r="E134" s="256"/>
      <c r="F134" s="162"/>
      <c r="G134" s="160"/>
      <c r="H134" s="163"/>
      <c r="I134" s="164"/>
      <c r="J134" s="165"/>
      <c r="K134" s="281"/>
      <c r="L134" s="170"/>
      <c r="M134" s="243"/>
    </row>
    <row r="135" spans="1:13" x14ac:dyDescent="0.2">
      <c r="A135" s="245" t="s">
        <v>326</v>
      </c>
      <c r="B135" s="151">
        <v>22.4</v>
      </c>
      <c r="C135" s="114">
        <v>63.32</v>
      </c>
      <c r="D135" s="158">
        <v>33337</v>
      </c>
      <c r="E135" s="256">
        <v>18934</v>
      </c>
      <c r="F135" s="162">
        <f t="shared" ref="F135:G138" si="61">ROUND(D135/B135*12,1)</f>
        <v>17859.099999999999</v>
      </c>
      <c r="G135" s="160">
        <f t="shared" si="61"/>
        <v>3588.3</v>
      </c>
      <c r="H135" s="163">
        <f>SUM(F135:G135)</f>
        <v>21447.399999999998</v>
      </c>
      <c r="I135" s="164">
        <f t="shared" si="36"/>
        <v>7292.1</v>
      </c>
      <c r="J135" s="165">
        <f t="shared" ref="J135:J138" si="62">ROUND(H135*0.02,1)</f>
        <v>428.9</v>
      </c>
      <c r="K135" s="284">
        <v>650</v>
      </c>
      <c r="L135" s="170">
        <f t="shared" ref="L135:L138" si="63">ROUND(0.0034*H135,1)</f>
        <v>72.900000000000006</v>
      </c>
      <c r="M135" s="243">
        <f>SUM(H135:L135)</f>
        <v>29891.300000000003</v>
      </c>
    </row>
    <row r="136" spans="1:13" x14ac:dyDescent="0.2">
      <c r="A136" s="247" t="s">
        <v>293</v>
      </c>
      <c r="B136" s="151">
        <v>22.4</v>
      </c>
      <c r="C136" s="114">
        <v>63.32</v>
      </c>
      <c r="D136" s="158">
        <v>33337</v>
      </c>
      <c r="E136" s="256">
        <v>18934</v>
      </c>
      <c r="F136" s="162">
        <f t="shared" si="61"/>
        <v>17859.099999999999</v>
      </c>
      <c r="G136" s="160">
        <f t="shared" si="61"/>
        <v>3588.3</v>
      </c>
      <c r="H136" s="163">
        <f>SUM(F136:G136)</f>
        <v>21447.399999999998</v>
      </c>
      <c r="I136" s="164">
        <f t="shared" si="36"/>
        <v>7292.1</v>
      </c>
      <c r="J136" s="165">
        <f t="shared" si="62"/>
        <v>428.9</v>
      </c>
      <c r="K136" s="284">
        <v>650</v>
      </c>
      <c r="L136" s="170">
        <f t="shared" si="63"/>
        <v>72.900000000000006</v>
      </c>
      <c r="M136" s="243">
        <f>SUM(H136:L136)</f>
        <v>29891.300000000003</v>
      </c>
    </row>
    <row r="137" spans="1:13" x14ac:dyDescent="0.2">
      <c r="A137" s="245" t="s">
        <v>294</v>
      </c>
      <c r="B137" s="151">
        <v>22.4</v>
      </c>
      <c r="C137" s="114">
        <v>63.32</v>
      </c>
      <c r="D137" s="158">
        <v>33337</v>
      </c>
      <c r="E137" s="256">
        <v>18934</v>
      </c>
      <c r="F137" s="162">
        <f t="shared" si="61"/>
        <v>17859.099999999999</v>
      </c>
      <c r="G137" s="160">
        <f t="shared" si="61"/>
        <v>3588.3</v>
      </c>
      <c r="H137" s="163">
        <f>SUM(F137:G137)</f>
        <v>21447.399999999998</v>
      </c>
      <c r="I137" s="164">
        <f t="shared" si="36"/>
        <v>7292.1</v>
      </c>
      <c r="J137" s="165">
        <f t="shared" si="62"/>
        <v>428.9</v>
      </c>
      <c r="K137" s="284">
        <v>650</v>
      </c>
      <c r="L137" s="170">
        <f t="shared" si="63"/>
        <v>72.900000000000006</v>
      </c>
      <c r="M137" s="243">
        <f>SUM(H137:L137)</f>
        <v>29891.300000000003</v>
      </c>
    </row>
    <row r="138" spans="1:13" x14ac:dyDescent="0.2">
      <c r="A138" s="245" t="s">
        <v>259</v>
      </c>
      <c r="B138" s="151">
        <v>15.2</v>
      </c>
      <c r="C138" s="114">
        <v>63.32</v>
      </c>
      <c r="D138" s="158">
        <v>33337</v>
      </c>
      <c r="E138" s="256">
        <v>18934</v>
      </c>
      <c r="F138" s="162">
        <f t="shared" si="61"/>
        <v>26318.7</v>
      </c>
      <c r="G138" s="160">
        <f t="shared" si="61"/>
        <v>3588.3</v>
      </c>
      <c r="H138" s="163">
        <f>SUM(F138:G138)</f>
        <v>29907</v>
      </c>
      <c r="I138" s="164">
        <f t="shared" ref="I138" si="64">ROUND(H138*0.34,1)</f>
        <v>10168.4</v>
      </c>
      <c r="J138" s="165">
        <f t="shared" si="62"/>
        <v>598.1</v>
      </c>
      <c r="K138" s="284">
        <v>650</v>
      </c>
      <c r="L138" s="170">
        <f t="shared" si="63"/>
        <v>101.7</v>
      </c>
      <c r="M138" s="243">
        <f>SUM(H138:L138)</f>
        <v>41425.199999999997</v>
      </c>
    </row>
    <row r="139" spans="1:13" x14ac:dyDescent="0.2">
      <c r="A139" s="245" t="s">
        <v>28</v>
      </c>
      <c r="B139" s="151"/>
      <c r="C139" s="114"/>
      <c r="D139" s="158"/>
      <c r="E139" s="256"/>
      <c r="F139" s="162"/>
      <c r="G139" s="160"/>
      <c r="H139" s="163"/>
      <c r="I139" s="164"/>
      <c r="J139" s="165"/>
      <c r="K139" s="281"/>
      <c r="L139" s="170"/>
      <c r="M139" s="243"/>
    </row>
    <row r="140" spans="1:13" x14ac:dyDescent="0.2">
      <c r="A140" s="247" t="s">
        <v>317</v>
      </c>
      <c r="B140" s="151">
        <v>22.5</v>
      </c>
      <c r="C140" s="114">
        <v>63.32</v>
      </c>
      <c r="D140" s="158">
        <v>33337</v>
      </c>
      <c r="E140" s="256">
        <v>18934</v>
      </c>
      <c r="F140" s="162">
        <f>ROUND(D140/B140*12,1)</f>
        <v>17779.7</v>
      </c>
      <c r="G140" s="160">
        <f>ROUND(E140/C140*12,1)</f>
        <v>3588.3</v>
      </c>
      <c r="H140" s="163">
        <f>SUM(F140:G140)</f>
        <v>21368</v>
      </c>
      <c r="I140" s="164">
        <f t="shared" si="36"/>
        <v>7265.1</v>
      </c>
      <c r="J140" s="165">
        <f t="shared" ref="J140" si="65">ROUND(H140*0.02,1)</f>
        <v>427.4</v>
      </c>
      <c r="K140" s="284">
        <v>650</v>
      </c>
      <c r="L140" s="170">
        <f t="shared" ref="L140" si="66">ROUND(0.0034*H140,1)</f>
        <v>72.7</v>
      </c>
      <c r="M140" s="243">
        <f>SUM(H140:L140)</f>
        <v>29783.200000000001</v>
      </c>
    </row>
    <row r="141" spans="1:13" x14ac:dyDescent="0.2">
      <c r="A141" s="245" t="s">
        <v>29</v>
      </c>
      <c r="B141" s="151"/>
      <c r="C141" s="114"/>
      <c r="D141" s="158"/>
      <c r="E141" s="256"/>
      <c r="F141" s="162"/>
      <c r="G141" s="160"/>
      <c r="H141" s="163"/>
      <c r="I141" s="164"/>
      <c r="J141" s="165"/>
      <c r="K141" s="281"/>
      <c r="L141" s="170"/>
      <c r="M141" s="243"/>
    </row>
    <row r="142" spans="1:13" x14ac:dyDescent="0.2">
      <c r="A142" s="247" t="s">
        <v>237</v>
      </c>
      <c r="B142" s="151">
        <v>21.26</v>
      </c>
      <c r="C142" s="114">
        <v>63.32</v>
      </c>
      <c r="D142" s="158">
        <v>33337</v>
      </c>
      <c r="E142" s="256">
        <v>18934</v>
      </c>
      <c r="F142" s="162">
        <f>ROUND(D142/B142*12,1)</f>
        <v>18816.7</v>
      </c>
      <c r="G142" s="160">
        <f>ROUND(E142/C142*12,1)</f>
        <v>3588.3</v>
      </c>
      <c r="H142" s="163">
        <f>SUM(F142:G142)</f>
        <v>22405</v>
      </c>
      <c r="I142" s="164">
        <f t="shared" si="36"/>
        <v>7617.7</v>
      </c>
      <c r="J142" s="165">
        <f t="shared" ref="J142:J143" si="67">ROUND(H142*0.02,1)</f>
        <v>448.1</v>
      </c>
      <c r="K142" s="284">
        <v>650</v>
      </c>
      <c r="L142" s="170">
        <f t="shared" ref="L142:L143" si="68">ROUND(0.0034*H142,1)</f>
        <v>76.2</v>
      </c>
      <c r="M142" s="243">
        <f>SUM(H142:L142)</f>
        <v>31197</v>
      </c>
    </row>
    <row r="143" spans="1:13" x14ac:dyDescent="0.2">
      <c r="A143" s="245" t="s">
        <v>111</v>
      </c>
      <c r="B143" s="151">
        <v>21.26</v>
      </c>
      <c r="C143" s="114">
        <v>63.32</v>
      </c>
      <c r="D143" s="158">
        <v>33337</v>
      </c>
      <c r="E143" s="256">
        <v>18934</v>
      </c>
      <c r="F143" s="162">
        <f>ROUND(D143/B143*12,1)</f>
        <v>18816.7</v>
      </c>
      <c r="G143" s="160">
        <f>ROUND(E143/C143*12,1)</f>
        <v>3588.3</v>
      </c>
      <c r="H143" s="163">
        <f>SUM(F143:G143)</f>
        <v>22405</v>
      </c>
      <c r="I143" s="164">
        <f t="shared" si="36"/>
        <v>7617.7</v>
      </c>
      <c r="J143" s="165">
        <f t="shared" si="67"/>
        <v>448.1</v>
      </c>
      <c r="K143" s="284">
        <v>650</v>
      </c>
      <c r="L143" s="170">
        <f t="shared" si="68"/>
        <v>76.2</v>
      </c>
      <c r="M143" s="243">
        <f>SUM(H143:L143)</f>
        <v>31197</v>
      </c>
    </row>
    <row r="144" spans="1:13" x14ac:dyDescent="0.2">
      <c r="A144" s="245" t="s">
        <v>30</v>
      </c>
      <c r="B144" s="151"/>
      <c r="C144" s="114"/>
      <c r="D144" s="158"/>
      <c r="E144" s="256"/>
      <c r="F144" s="162"/>
      <c r="G144" s="160"/>
      <c r="H144" s="163"/>
      <c r="I144" s="164"/>
      <c r="J144" s="165"/>
      <c r="K144" s="281"/>
      <c r="L144" s="170"/>
      <c r="M144" s="243"/>
    </row>
    <row r="145" spans="1:13" x14ac:dyDescent="0.2">
      <c r="A145" s="245" t="s">
        <v>112</v>
      </c>
      <c r="B145" s="151">
        <v>22.4</v>
      </c>
      <c r="C145" s="114">
        <v>63.32</v>
      </c>
      <c r="D145" s="158">
        <v>33337</v>
      </c>
      <c r="E145" s="256">
        <v>18934</v>
      </c>
      <c r="F145" s="162">
        <f>ROUND(D145/B145*12,1)</f>
        <v>17859.099999999999</v>
      </c>
      <c r="G145" s="160">
        <f>ROUND(E145/C145*12,1)</f>
        <v>3588.3</v>
      </c>
      <c r="H145" s="163">
        <f>SUM(F145:G145)</f>
        <v>21447.399999999998</v>
      </c>
      <c r="I145" s="164">
        <f t="shared" si="36"/>
        <v>7292.1</v>
      </c>
      <c r="J145" s="165">
        <f t="shared" ref="J145:J146" si="69">ROUND(H145*0.02,1)</f>
        <v>428.9</v>
      </c>
      <c r="K145" s="281">
        <v>650</v>
      </c>
      <c r="L145" s="292">
        <f t="shared" ref="L145:L146" si="70">ROUND(0.0034*H145,1)</f>
        <v>72.900000000000006</v>
      </c>
      <c r="M145" s="243">
        <f>SUM(H145:L145)</f>
        <v>29891.300000000003</v>
      </c>
    </row>
    <row r="146" spans="1:13" ht="13.5" thickBot="1" x14ac:dyDescent="0.25">
      <c r="A146" s="302" t="s">
        <v>302</v>
      </c>
      <c r="B146" s="190">
        <v>22.4</v>
      </c>
      <c r="C146" s="191">
        <v>63.32</v>
      </c>
      <c r="D146" s="192">
        <v>33337</v>
      </c>
      <c r="E146" s="259">
        <v>18934</v>
      </c>
      <c r="F146" s="193">
        <f>ROUND(D146/B146*12,1)</f>
        <v>17859.099999999999</v>
      </c>
      <c r="G146" s="194">
        <f>ROUND(E146/C146*12,1)</f>
        <v>3588.3</v>
      </c>
      <c r="H146" s="195">
        <f>SUM(F146:G146)</f>
        <v>21447.399999999998</v>
      </c>
      <c r="I146" s="196">
        <f t="shared" si="36"/>
        <v>7292.1</v>
      </c>
      <c r="J146" s="197">
        <f t="shared" si="69"/>
        <v>428.9</v>
      </c>
      <c r="K146" s="303">
        <v>650</v>
      </c>
      <c r="L146" s="304">
        <f t="shared" si="70"/>
        <v>72.900000000000006</v>
      </c>
      <c r="M146" s="305">
        <f>SUM(H146:L146)</f>
        <v>29891.300000000003</v>
      </c>
    </row>
    <row r="147" spans="1:13" x14ac:dyDescent="0.2">
      <c r="A147" s="245" t="s">
        <v>113</v>
      </c>
      <c r="B147" s="145"/>
      <c r="C147" s="113"/>
      <c r="D147" s="147"/>
      <c r="E147" s="255"/>
      <c r="F147" s="177"/>
      <c r="G147" s="178"/>
      <c r="H147" s="179"/>
      <c r="I147" s="180"/>
      <c r="J147" s="181"/>
      <c r="K147" s="279"/>
      <c r="L147" s="214"/>
      <c r="M147" s="306"/>
    </row>
    <row r="148" spans="1:13" x14ac:dyDescent="0.2">
      <c r="A148" s="299" t="s">
        <v>404</v>
      </c>
      <c r="B148" s="151"/>
      <c r="C148" s="114"/>
      <c r="D148" s="158"/>
      <c r="E148" s="256"/>
      <c r="F148" s="162"/>
      <c r="G148" s="160"/>
      <c r="H148" s="163"/>
      <c r="I148" s="164"/>
      <c r="J148" s="165"/>
      <c r="K148" s="281"/>
      <c r="L148" s="170"/>
      <c r="M148" s="243"/>
    </row>
    <row r="149" spans="1:13" x14ac:dyDescent="0.2">
      <c r="A149" s="245" t="s">
        <v>279</v>
      </c>
      <c r="B149" s="151">
        <v>44.48</v>
      </c>
      <c r="C149" s="114">
        <v>95.48</v>
      </c>
      <c r="D149" s="158">
        <v>33461</v>
      </c>
      <c r="E149" s="256">
        <v>18934</v>
      </c>
      <c r="F149" s="162">
        <f t="shared" ref="F149:F161" si="71">ROUND(D149/B149*12,1)</f>
        <v>9027.2000000000007</v>
      </c>
      <c r="G149" s="160">
        <f t="shared" ref="G149:G161" si="72">ROUND(E149/C149*12,1)</f>
        <v>2379.6</v>
      </c>
      <c r="H149" s="163">
        <f t="shared" ref="H149:H160" si="73">SUM(F149:G149)</f>
        <v>11406.800000000001</v>
      </c>
      <c r="I149" s="164">
        <f t="shared" ref="I149:I164" si="74">ROUND(H149*0.34,1)</f>
        <v>3878.3</v>
      </c>
      <c r="J149" s="165">
        <f t="shared" ref="J149:J164" si="75">ROUND(H149*0.02,1)</f>
        <v>228.1</v>
      </c>
      <c r="K149" s="281">
        <v>650</v>
      </c>
      <c r="L149" s="170">
        <f t="shared" ref="L149:L161" si="76">ROUND(0.0034*H149,1)</f>
        <v>38.799999999999997</v>
      </c>
      <c r="M149" s="243">
        <f t="shared" ref="M149:M164" si="77">SUM(H149:L149)</f>
        <v>16202.000000000002</v>
      </c>
    </row>
    <row r="150" spans="1:13" x14ac:dyDescent="0.2">
      <c r="A150" s="245" t="s">
        <v>281</v>
      </c>
      <c r="B150" s="151">
        <v>47.71</v>
      </c>
      <c r="C150" s="114">
        <v>95.48</v>
      </c>
      <c r="D150" s="158">
        <v>33461</v>
      </c>
      <c r="E150" s="256">
        <v>18934</v>
      </c>
      <c r="F150" s="162">
        <f t="shared" si="71"/>
        <v>8416.1</v>
      </c>
      <c r="G150" s="160">
        <f t="shared" si="72"/>
        <v>2379.6</v>
      </c>
      <c r="H150" s="163">
        <f t="shared" si="73"/>
        <v>10795.7</v>
      </c>
      <c r="I150" s="164">
        <f t="shared" si="74"/>
        <v>3670.5</v>
      </c>
      <c r="J150" s="165">
        <f t="shared" si="75"/>
        <v>215.9</v>
      </c>
      <c r="K150" s="281">
        <v>650</v>
      </c>
      <c r="L150" s="170">
        <f t="shared" si="76"/>
        <v>36.700000000000003</v>
      </c>
      <c r="M150" s="243">
        <f t="shared" si="77"/>
        <v>15368.800000000001</v>
      </c>
    </row>
    <row r="151" spans="1:13" x14ac:dyDescent="0.2">
      <c r="A151" s="245" t="s">
        <v>392</v>
      </c>
      <c r="B151" s="151">
        <v>47.71</v>
      </c>
      <c r="C151" s="114">
        <v>95.48</v>
      </c>
      <c r="D151" s="158">
        <v>33461</v>
      </c>
      <c r="E151" s="256">
        <v>18934</v>
      </c>
      <c r="F151" s="162">
        <f t="shared" si="71"/>
        <v>8416.1</v>
      </c>
      <c r="G151" s="160">
        <f t="shared" si="72"/>
        <v>2379.6</v>
      </c>
      <c r="H151" s="163">
        <f t="shared" si="73"/>
        <v>10795.7</v>
      </c>
      <c r="I151" s="164">
        <f t="shared" si="74"/>
        <v>3670.5</v>
      </c>
      <c r="J151" s="165">
        <f t="shared" si="75"/>
        <v>215.9</v>
      </c>
      <c r="K151" s="281">
        <v>650</v>
      </c>
      <c r="L151" s="170">
        <f t="shared" si="76"/>
        <v>36.700000000000003</v>
      </c>
      <c r="M151" s="243">
        <f t="shared" si="77"/>
        <v>15368.800000000001</v>
      </c>
    </row>
    <row r="152" spans="1:13" x14ac:dyDescent="0.2">
      <c r="A152" s="245" t="s">
        <v>329</v>
      </c>
      <c r="B152" s="151">
        <v>47.71</v>
      </c>
      <c r="C152" s="114">
        <v>95.48</v>
      </c>
      <c r="D152" s="158">
        <v>33461</v>
      </c>
      <c r="E152" s="256">
        <v>18934</v>
      </c>
      <c r="F152" s="162">
        <f t="shared" si="71"/>
        <v>8416.1</v>
      </c>
      <c r="G152" s="160">
        <f t="shared" si="72"/>
        <v>2379.6</v>
      </c>
      <c r="H152" s="163">
        <f t="shared" si="73"/>
        <v>10795.7</v>
      </c>
      <c r="I152" s="164">
        <f t="shared" si="74"/>
        <v>3670.5</v>
      </c>
      <c r="J152" s="165">
        <f t="shared" si="75"/>
        <v>215.9</v>
      </c>
      <c r="K152" s="281">
        <v>650</v>
      </c>
      <c r="L152" s="170">
        <f t="shared" si="76"/>
        <v>36.700000000000003</v>
      </c>
      <c r="M152" s="243">
        <f t="shared" si="77"/>
        <v>15368.800000000001</v>
      </c>
    </row>
    <row r="153" spans="1:13" x14ac:dyDescent="0.2">
      <c r="A153" s="245" t="s">
        <v>283</v>
      </c>
      <c r="B153" s="151">
        <v>47.71</v>
      </c>
      <c r="C153" s="114">
        <v>95.48</v>
      </c>
      <c r="D153" s="158">
        <v>33461</v>
      </c>
      <c r="E153" s="256">
        <v>18934</v>
      </c>
      <c r="F153" s="162">
        <f t="shared" si="71"/>
        <v>8416.1</v>
      </c>
      <c r="G153" s="160">
        <f t="shared" si="72"/>
        <v>2379.6</v>
      </c>
      <c r="H153" s="163">
        <f t="shared" si="73"/>
        <v>10795.7</v>
      </c>
      <c r="I153" s="164">
        <f t="shared" si="74"/>
        <v>3670.5</v>
      </c>
      <c r="J153" s="165">
        <f t="shared" si="75"/>
        <v>215.9</v>
      </c>
      <c r="K153" s="281">
        <v>650</v>
      </c>
      <c r="L153" s="170">
        <f t="shared" si="76"/>
        <v>36.700000000000003</v>
      </c>
      <c r="M153" s="243">
        <f t="shared" si="77"/>
        <v>15368.800000000001</v>
      </c>
    </row>
    <row r="154" spans="1:13" x14ac:dyDescent="0.2">
      <c r="A154" s="245" t="s">
        <v>285</v>
      </c>
      <c r="B154" s="151">
        <v>47.71</v>
      </c>
      <c r="C154" s="114">
        <v>95.48</v>
      </c>
      <c r="D154" s="158">
        <v>33461</v>
      </c>
      <c r="E154" s="256">
        <v>18934</v>
      </c>
      <c r="F154" s="162">
        <f t="shared" si="71"/>
        <v>8416.1</v>
      </c>
      <c r="G154" s="160">
        <f t="shared" si="72"/>
        <v>2379.6</v>
      </c>
      <c r="H154" s="163">
        <f t="shared" si="73"/>
        <v>10795.7</v>
      </c>
      <c r="I154" s="164">
        <f t="shared" si="74"/>
        <v>3670.5</v>
      </c>
      <c r="J154" s="165">
        <f t="shared" si="75"/>
        <v>215.9</v>
      </c>
      <c r="K154" s="281">
        <v>650</v>
      </c>
      <c r="L154" s="170">
        <f t="shared" si="76"/>
        <v>36.700000000000003</v>
      </c>
      <c r="M154" s="243">
        <f t="shared" si="77"/>
        <v>15368.800000000001</v>
      </c>
    </row>
    <row r="155" spans="1:13" x14ac:dyDescent="0.2">
      <c r="A155" s="245" t="s">
        <v>286</v>
      </c>
      <c r="B155" s="151">
        <v>47.71</v>
      </c>
      <c r="C155" s="114">
        <v>95.48</v>
      </c>
      <c r="D155" s="158">
        <v>33461</v>
      </c>
      <c r="E155" s="256">
        <v>18934</v>
      </c>
      <c r="F155" s="162">
        <f t="shared" si="71"/>
        <v>8416.1</v>
      </c>
      <c r="G155" s="160">
        <f t="shared" si="72"/>
        <v>2379.6</v>
      </c>
      <c r="H155" s="163">
        <f t="shared" si="73"/>
        <v>10795.7</v>
      </c>
      <c r="I155" s="164">
        <f t="shared" si="74"/>
        <v>3670.5</v>
      </c>
      <c r="J155" s="165">
        <f t="shared" si="75"/>
        <v>215.9</v>
      </c>
      <c r="K155" s="281">
        <v>650</v>
      </c>
      <c r="L155" s="170">
        <f t="shared" si="76"/>
        <v>36.700000000000003</v>
      </c>
      <c r="M155" s="243">
        <f t="shared" si="77"/>
        <v>15368.800000000001</v>
      </c>
    </row>
    <row r="156" spans="1:13" x14ac:dyDescent="0.2">
      <c r="A156" s="245" t="s">
        <v>287</v>
      </c>
      <c r="B156" s="151">
        <v>44.48</v>
      </c>
      <c r="C156" s="114">
        <v>95.48</v>
      </c>
      <c r="D156" s="158">
        <v>33461</v>
      </c>
      <c r="E156" s="256">
        <v>18934</v>
      </c>
      <c r="F156" s="162">
        <f t="shared" si="71"/>
        <v>9027.2000000000007</v>
      </c>
      <c r="G156" s="160">
        <f t="shared" si="72"/>
        <v>2379.6</v>
      </c>
      <c r="H156" s="163">
        <f t="shared" ref="H156" si="78">SUM(F156:G156)</f>
        <v>11406.800000000001</v>
      </c>
      <c r="I156" s="164">
        <f t="shared" ref="I156" si="79">ROUND(H156*0.34,1)</f>
        <v>3878.3</v>
      </c>
      <c r="J156" s="165">
        <f t="shared" si="75"/>
        <v>228.1</v>
      </c>
      <c r="K156" s="281">
        <v>650</v>
      </c>
      <c r="L156" s="170">
        <f t="shared" si="76"/>
        <v>38.799999999999997</v>
      </c>
      <c r="M156" s="243">
        <f t="shared" ref="M156" si="80">SUM(H156:L156)</f>
        <v>16202.000000000002</v>
      </c>
    </row>
    <row r="157" spans="1:13" x14ac:dyDescent="0.2">
      <c r="A157" s="245" t="s">
        <v>292</v>
      </c>
      <c r="B157" s="151">
        <v>47.71</v>
      </c>
      <c r="C157" s="114">
        <v>95.48</v>
      </c>
      <c r="D157" s="158">
        <v>33461</v>
      </c>
      <c r="E157" s="256">
        <v>18934</v>
      </c>
      <c r="F157" s="162">
        <f t="shared" si="71"/>
        <v>8416.1</v>
      </c>
      <c r="G157" s="160">
        <f t="shared" si="72"/>
        <v>2379.6</v>
      </c>
      <c r="H157" s="163">
        <f t="shared" si="73"/>
        <v>10795.7</v>
      </c>
      <c r="I157" s="164">
        <f t="shared" si="74"/>
        <v>3670.5</v>
      </c>
      <c r="J157" s="165">
        <f t="shared" si="75"/>
        <v>215.9</v>
      </c>
      <c r="K157" s="281">
        <v>650</v>
      </c>
      <c r="L157" s="170">
        <f t="shared" si="76"/>
        <v>36.700000000000003</v>
      </c>
      <c r="M157" s="243">
        <f t="shared" si="77"/>
        <v>15368.800000000001</v>
      </c>
    </row>
    <row r="158" spans="1:13" x14ac:dyDescent="0.2">
      <c r="A158" s="245" t="s">
        <v>297</v>
      </c>
      <c r="B158" s="151">
        <v>47.71</v>
      </c>
      <c r="C158" s="114">
        <v>95.48</v>
      </c>
      <c r="D158" s="158">
        <v>33461</v>
      </c>
      <c r="E158" s="256">
        <v>18934</v>
      </c>
      <c r="F158" s="162">
        <f t="shared" si="71"/>
        <v>8416.1</v>
      </c>
      <c r="G158" s="160">
        <f t="shared" si="72"/>
        <v>2379.6</v>
      </c>
      <c r="H158" s="163">
        <f t="shared" si="73"/>
        <v>10795.7</v>
      </c>
      <c r="I158" s="164">
        <f t="shared" si="74"/>
        <v>3670.5</v>
      </c>
      <c r="J158" s="165">
        <f t="shared" si="75"/>
        <v>215.9</v>
      </c>
      <c r="K158" s="281">
        <v>650</v>
      </c>
      <c r="L158" s="170">
        <f t="shared" si="76"/>
        <v>36.700000000000003</v>
      </c>
      <c r="M158" s="243">
        <f t="shared" si="77"/>
        <v>15368.800000000001</v>
      </c>
    </row>
    <row r="159" spans="1:13" x14ac:dyDescent="0.2">
      <c r="A159" s="245" t="s">
        <v>298</v>
      </c>
      <c r="B159" s="151">
        <v>47.71</v>
      </c>
      <c r="C159" s="114">
        <v>95.48</v>
      </c>
      <c r="D159" s="158">
        <v>33461</v>
      </c>
      <c r="E159" s="256">
        <v>18934</v>
      </c>
      <c r="F159" s="162">
        <f t="shared" si="71"/>
        <v>8416.1</v>
      </c>
      <c r="G159" s="160">
        <f t="shared" si="72"/>
        <v>2379.6</v>
      </c>
      <c r="H159" s="163">
        <f t="shared" si="73"/>
        <v>10795.7</v>
      </c>
      <c r="I159" s="164">
        <f t="shared" si="74"/>
        <v>3670.5</v>
      </c>
      <c r="J159" s="165">
        <f t="shared" si="75"/>
        <v>215.9</v>
      </c>
      <c r="K159" s="281">
        <v>650</v>
      </c>
      <c r="L159" s="170">
        <f t="shared" si="76"/>
        <v>36.700000000000003</v>
      </c>
      <c r="M159" s="243">
        <f t="shared" si="77"/>
        <v>15368.800000000001</v>
      </c>
    </row>
    <row r="160" spans="1:13" x14ac:dyDescent="0.2">
      <c r="A160" s="245" t="s">
        <v>300</v>
      </c>
      <c r="B160" s="151">
        <v>47.71</v>
      </c>
      <c r="C160" s="114">
        <v>95.48</v>
      </c>
      <c r="D160" s="158">
        <v>33461</v>
      </c>
      <c r="E160" s="256">
        <v>18934</v>
      </c>
      <c r="F160" s="162">
        <f t="shared" si="71"/>
        <v>8416.1</v>
      </c>
      <c r="G160" s="160">
        <f t="shared" si="72"/>
        <v>2379.6</v>
      </c>
      <c r="H160" s="163">
        <f t="shared" si="73"/>
        <v>10795.7</v>
      </c>
      <c r="I160" s="164">
        <f t="shared" si="74"/>
        <v>3670.5</v>
      </c>
      <c r="J160" s="165">
        <f t="shared" si="75"/>
        <v>215.9</v>
      </c>
      <c r="K160" s="281">
        <v>650</v>
      </c>
      <c r="L160" s="170">
        <f t="shared" si="76"/>
        <v>36.700000000000003</v>
      </c>
      <c r="M160" s="243">
        <f t="shared" si="77"/>
        <v>15368.800000000001</v>
      </c>
    </row>
    <row r="161" spans="1:13" x14ac:dyDescent="0.2">
      <c r="A161" s="245" t="s">
        <v>251</v>
      </c>
      <c r="B161" s="151">
        <v>43.73</v>
      </c>
      <c r="C161" s="114">
        <v>95.48</v>
      </c>
      <c r="D161" s="158">
        <v>33461</v>
      </c>
      <c r="E161" s="256">
        <v>18934</v>
      </c>
      <c r="F161" s="162">
        <f t="shared" si="71"/>
        <v>9182.1</v>
      </c>
      <c r="G161" s="160">
        <f t="shared" si="72"/>
        <v>2379.6</v>
      </c>
      <c r="H161" s="163">
        <f>SUM(F161:G161)</f>
        <v>11561.7</v>
      </c>
      <c r="I161" s="164">
        <f>ROUND(H161*0.34,1)</f>
        <v>3931</v>
      </c>
      <c r="J161" s="165">
        <f t="shared" si="75"/>
        <v>231.2</v>
      </c>
      <c r="K161" s="281">
        <v>650</v>
      </c>
      <c r="L161" s="170">
        <f t="shared" si="76"/>
        <v>39.299999999999997</v>
      </c>
      <c r="M161" s="243">
        <f>SUM(H161:L161)</f>
        <v>16413.2</v>
      </c>
    </row>
    <row r="162" spans="1:13" s="10" customFormat="1" ht="6.75" customHeight="1" x14ac:dyDescent="0.2">
      <c r="A162" s="307"/>
      <c r="B162" s="155"/>
      <c r="C162" s="157"/>
      <c r="D162" s="158"/>
      <c r="E162" s="158"/>
      <c r="F162" s="159"/>
      <c r="G162" s="160"/>
      <c r="H162" s="161"/>
      <c r="I162" s="159"/>
      <c r="J162" s="159"/>
      <c r="K162" s="159"/>
      <c r="L162" s="159"/>
      <c r="M162" s="308"/>
    </row>
    <row r="163" spans="1:13" x14ac:dyDescent="0.2">
      <c r="A163" s="309" t="s">
        <v>368</v>
      </c>
      <c r="B163" s="151">
        <v>10.93</v>
      </c>
      <c r="C163" s="114">
        <v>46.23</v>
      </c>
      <c r="D163" s="158">
        <v>33461</v>
      </c>
      <c r="E163" s="256">
        <v>18934</v>
      </c>
      <c r="F163" s="162">
        <f>ROUND(D163/B163*12,1)</f>
        <v>36736.699999999997</v>
      </c>
      <c r="G163" s="160">
        <f>ROUND(E163/C163*12,1)</f>
        <v>4914.7</v>
      </c>
      <c r="H163" s="163">
        <f>SUM(F163:G163)</f>
        <v>41651.399999999994</v>
      </c>
      <c r="I163" s="164">
        <f t="shared" si="74"/>
        <v>14161.5</v>
      </c>
      <c r="J163" s="165">
        <f t="shared" si="75"/>
        <v>833</v>
      </c>
      <c r="K163" s="281">
        <v>650</v>
      </c>
      <c r="L163" s="170">
        <f t="shared" ref="L163:L164" si="81">ROUND(0.0034*H163,1)</f>
        <v>141.6</v>
      </c>
      <c r="M163" s="243">
        <f t="shared" si="77"/>
        <v>57437.499999999993</v>
      </c>
    </row>
    <row r="164" spans="1:13" x14ac:dyDescent="0.2">
      <c r="A164" s="309" t="s">
        <v>369</v>
      </c>
      <c r="B164" s="151">
        <v>10.5</v>
      </c>
      <c r="C164" s="114">
        <v>46.23</v>
      </c>
      <c r="D164" s="158">
        <v>33461</v>
      </c>
      <c r="E164" s="256">
        <v>18934</v>
      </c>
      <c r="F164" s="162">
        <f>ROUND(D164/B164*12,1)</f>
        <v>38241.1</v>
      </c>
      <c r="G164" s="160">
        <f>ROUND(E164/C164*12,1)</f>
        <v>4914.7</v>
      </c>
      <c r="H164" s="163">
        <f>SUM(F164:G164)</f>
        <v>43155.799999999996</v>
      </c>
      <c r="I164" s="164">
        <f t="shared" si="74"/>
        <v>14673</v>
      </c>
      <c r="J164" s="165">
        <f t="shared" si="75"/>
        <v>863.1</v>
      </c>
      <c r="K164" s="281">
        <v>650</v>
      </c>
      <c r="L164" s="170">
        <f t="shared" si="81"/>
        <v>146.69999999999999</v>
      </c>
      <c r="M164" s="243">
        <f t="shared" si="77"/>
        <v>59488.599999999991</v>
      </c>
    </row>
    <row r="165" spans="1:13" ht="13.5" thickBot="1" x14ac:dyDescent="0.25">
      <c r="A165" s="295" t="s">
        <v>113</v>
      </c>
      <c r="B165" s="171"/>
      <c r="C165" s="115"/>
      <c r="D165" s="140"/>
      <c r="E165" s="254"/>
      <c r="F165" s="172"/>
      <c r="G165" s="173"/>
      <c r="H165" s="174"/>
      <c r="I165" s="175"/>
      <c r="J165" s="176"/>
      <c r="K165" s="310"/>
      <c r="L165" s="311"/>
      <c r="M165" s="288"/>
    </row>
    <row r="166" spans="1:13" x14ac:dyDescent="0.2">
      <c r="A166" s="312" t="s">
        <v>212</v>
      </c>
      <c r="B166" s="198"/>
      <c r="C166" s="199"/>
      <c r="D166" s="133"/>
      <c r="E166" s="261"/>
      <c r="F166" s="200"/>
      <c r="G166" s="201"/>
      <c r="H166" s="202"/>
      <c r="I166" s="203"/>
      <c r="J166" s="204"/>
      <c r="K166" s="313"/>
      <c r="L166" s="314"/>
      <c r="M166" s="315"/>
    </row>
    <row r="167" spans="1:13" x14ac:dyDescent="0.2">
      <c r="A167" s="245" t="s">
        <v>278</v>
      </c>
      <c r="B167" s="145">
        <v>23.17</v>
      </c>
      <c r="C167" s="113">
        <v>37.19</v>
      </c>
      <c r="D167" s="140">
        <v>30679</v>
      </c>
      <c r="E167" s="254">
        <v>19182</v>
      </c>
      <c r="F167" s="172">
        <f t="shared" ref="F167:F178" si="82">ROUND(D167/B167*12,1)</f>
        <v>15889</v>
      </c>
      <c r="G167" s="173">
        <f t="shared" ref="G167:G178" si="83">ROUND(E167/C167*12,1)</f>
        <v>6189.4</v>
      </c>
      <c r="H167" s="174">
        <f t="shared" ref="H167:H178" si="84">SUM(F167:G167)</f>
        <v>22078.400000000001</v>
      </c>
      <c r="I167" s="175">
        <f t="shared" ref="I167:I178" si="85">ROUND(H167*0.34,1)</f>
        <v>7506.7</v>
      </c>
      <c r="J167" s="176">
        <f t="shared" ref="J167:J178" si="86">ROUND(H167*0.02,1)</f>
        <v>441.6</v>
      </c>
      <c r="K167" s="310">
        <v>0</v>
      </c>
      <c r="L167" s="214">
        <f t="shared" ref="L167:L178" si="87">ROUND(0.0034*H167,1)</f>
        <v>75.099999999999994</v>
      </c>
      <c r="M167" s="288">
        <f t="shared" ref="M167:M178" si="88">SUM(H167:L167)</f>
        <v>30101.8</v>
      </c>
    </row>
    <row r="168" spans="1:13" x14ac:dyDescent="0.2">
      <c r="A168" s="316" t="s">
        <v>312</v>
      </c>
      <c r="B168" s="151">
        <v>23.17</v>
      </c>
      <c r="C168" s="114">
        <v>37.19</v>
      </c>
      <c r="D168" s="158">
        <v>30679</v>
      </c>
      <c r="E168" s="256">
        <v>19182</v>
      </c>
      <c r="F168" s="162">
        <f t="shared" si="82"/>
        <v>15889</v>
      </c>
      <c r="G168" s="160">
        <f t="shared" si="83"/>
        <v>6189.4</v>
      </c>
      <c r="H168" s="163">
        <f t="shared" si="84"/>
        <v>22078.400000000001</v>
      </c>
      <c r="I168" s="164">
        <f t="shared" si="85"/>
        <v>7506.7</v>
      </c>
      <c r="J168" s="165">
        <f t="shared" si="86"/>
        <v>441.6</v>
      </c>
      <c r="K168" s="281">
        <v>0</v>
      </c>
      <c r="L168" s="170">
        <f t="shared" si="87"/>
        <v>75.099999999999994</v>
      </c>
      <c r="M168" s="243">
        <f t="shared" si="88"/>
        <v>30101.8</v>
      </c>
    </row>
    <row r="169" spans="1:13" x14ac:dyDescent="0.2">
      <c r="A169" s="316" t="s">
        <v>238</v>
      </c>
      <c r="B169" s="151">
        <v>14.9</v>
      </c>
      <c r="C169" s="114">
        <v>31.16</v>
      </c>
      <c r="D169" s="158">
        <v>30679</v>
      </c>
      <c r="E169" s="256">
        <v>19182</v>
      </c>
      <c r="F169" s="162">
        <f t="shared" si="82"/>
        <v>24707.9</v>
      </c>
      <c r="G169" s="160">
        <f t="shared" si="83"/>
        <v>7387.2</v>
      </c>
      <c r="H169" s="163">
        <f t="shared" si="84"/>
        <v>32095.100000000002</v>
      </c>
      <c r="I169" s="164">
        <f t="shared" si="85"/>
        <v>10912.3</v>
      </c>
      <c r="J169" s="165">
        <f t="shared" si="86"/>
        <v>641.9</v>
      </c>
      <c r="K169" s="281">
        <v>0</v>
      </c>
      <c r="L169" s="170">
        <f t="shared" si="87"/>
        <v>109.1</v>
      </c>
      <c r="M169" s="243">
        <f t="shared" si="88"/>
        <v>43758.400000000001</v>
      </c>
    </row>
    <row r="170" spans="1:13" x14ac:dyDescent="0.2">
      <c r="A170" s="316" t="s">
        <v>228</v>
      </c>
      <c r="B170" s="151">
        <v>14.9</v>
      </c>
      <c r="C170" s="114">
        <v>31.16</v>
      </c>
      <c r="D170" s="158">
        <v>30679</v>
      </c>
      <c r="E170" s="256">
        <v>19182</v>
      </c>
      <c r="F170" s="162">
        <f t="shared" si="82"/>
        <v>24707.9</v>
      </c>
      <c r="G170" s="160">
        <f t="shared" si="83"/>
        <v>7387.2</v>
      </c>
      <c r="H170" s="163">
        <f t="shared" si="84"/>
        <v>32095.100000000002</v>
      </c>
      <c r="I170" s="164">
        <f t="shared" si="85"/>
        <v>10912.3</v>
      </c>
      <c r="J170" s="165">
        <f t="shared" si="86"/>
        <v>641.9</v>
      </c>
      <c r="K170" s="281">
        <v>0</v>
      </c>
      <c r="L170" s="170">
        <f t="shared" si="87"/>
        <v>109.1</v>
      </c>
      <c r="M170" s="243">
        <f t="shared" si="88"/>
        <v>43758.400000000001</v>
      </c>
    </row>
    <row r="171" spans="1:13" x14ac:dyDescent="0.2">
      <c r="A171" s="316" t="s">
        <v>229</v>
      </c>
      <c r="B171" s="151">
        <v>14.9</v>
      </c>
      <c r="C171" s="114">
        <v>31.16</v>
      </c>
      <c r="D171" s="158">
        <v>30679</v>
      </c>
      <c r="E171" s="256">
        <v>19182</v>
      </c>
      <c r="F171" s="162">
        <f t="shared" si="82"/>
        <v>24707.9</v>
      </c>
      <c r="G171" s="160">
        <f t="shared" si="83"/>
        <v>7387.2</v>
      </c>
      <c r="H171" s="163">
        <f>SUM(F171:G171)</f>
        <v>32095.100000000002</v>
      </c>
      <c r="I171" s="164">
        <f t="shared" si="85"/>
        <v>10912.3</v>
      </c>
      <c r="J171" s="165">
        <f t="shared" si="86"/>
        <v>641.9</v>
      </c>
      <c r="K171" s="281">
        <v>0</v>
      </c>
      <c r="L171" s="170">
        <f t="shared" si="87"/>
        <v>109.1</v>
      </c>
      <c r="M171" s="243">
        <f>SUM(H171:L171)</f>
        <v>43758.400000000001</v>
      </c>
    </row>
    <row r="172" spans="1:13" x14ac:dyDescent="0.2">
      <c r="A172" s="316" t="s">
        <v>290</v>
      </c>
      <c r="B172" s="151">
        <v>28.34</v>
      </c>
      <c r="C172" s="114">
        <v>37.19</v>
      </c>
      <c r="D172" s="158">
        <v>30679</v>
      </c>
      <c r="E172" s="256">
        <v>19182</v>
      </c>
      <c r="F172" s="162">
        <f t="shared" si="82"/>
        <v>12990.4</v>
      </c>
      <c r="G172" s="160">
        <f t="shared" si="83"/>
        <v>6189.4</v>
      </c>
      <c r="H172" s="163">
        <f>SUM(F172:G172)</f>
        <v>19179.8</v>
      </c>
      <c r="I172" s="164">
        <f t="shared" si="85"/>
        <v>6521.1</v>
      </c>
      <c r="J172" s="165">
        <f t="shared" si="86"/>
        <v>383.6</v>
      </c>
      <c r="K172" s="281">
        <v>0</v>
      </c>
      <c r="L172" s="170">
        <f t="shared" si="87"/>
        <v>65.2</v>
      </c>
      <c r="M172" s="243">
        <f>SUM(H172:L172)</f>
        <v>26149.7</v>
      </c>
    </row>
    <row r="173" spans="1:13" x14ac:dyDescent="0.2">
      <c r="A173" s="316" t="s">
        <v>289</v>
      </c>
      <c r="B173" s="151">
        <v>24.54</v>
      </c>
      <c r="C173" s="114">
        <v>37.19</v>
      </c>
      <c r="D173" s="158">
        <v>30679</v>
      </c>
      <c r="E173" s="256">
        <v>19182</v>
      </c>
      <c r="F173" s="162">
        <f t="shared" si="82"/>
        <v>15002</v>
      </c>
      <c r="G173" s="160">
        <f t="shared" si="83"/>
        <v>6189.4</v>
      </c>
      <c r="H173" s="163">
        <f t="shared" si="84"/>
        <v>21191.4</v>
      </c>
      <c r="I173" s="164">
        <f t="shared" si="85"/>
        <v>7205.1</v>
      </c>
      <c r="J173" s="165">
        <f t="shared" si="86"/>
        <v>423.8</v>
      </c>
      <c r="K173" s="281">
        <v>0</v>
      </c>
      <c r="L173" s="170">
        <f t="shared" si="87"/>
        <v>72.099999999999994</v>
      </c>
      <c r="M173" s="243">
        <f t="shared" si="88"/>
        <v>28892.399999999998</v>
      </c>
    </row>
    <row r="174" spans="1:13" x14ac:dyDescent="0.2">
      <c r="A174" s="316" t="s">
        <v>318</v>
      </c>
      <c r="B174" s="151">
        <v>35.67</v>
      </c>
      <c r="C174" s="114">
        <v>44.22</v>
      </c>
      <c r="D174" s="158">
        <v>30679</v>
      </c>
      <c r="E174" s="256">
        <v>19182</v>
      </c>
      <c r="F174" s="162">
        <f t="shared" si="82"/>
        <v>10320.9</v>
      </c>
      <c r="G174" s="160">
        <f t="shared" si="83"/>
        <v>5205.3999999999996</v>
      </c>
      <c r="H174" s="163">
        <f t="shared" si="84"/>
        <v>15526.3</v>
      </c>
      <c r="I174" s="164">
        <f t="shared" si="85"/>
        <v>5278.9</v>
      </c>
      <c r="J174" s="165">
        <f t="shared" si="86"/>
        <v>310.5</v>
      </c>
      <c r="K174" s="281">
        <v>0</v>
      </c>
      <c r="L174" s="170">
        <f t="shared" si="87"/>
        <v>52.8</v>
      </c>
      <c r="M174" s="243">
        <f t="shared" si="88"/>
        <v>21168.499999999996</v>
      </c>
    </row>
    <row r="175" spans="1:13" x14ac:dyDescent="0.2">
      <c r="A175" s="316" t="s">
        <v>230</v>
      </c>
      <c r="B175" s="151">
        <v>35.67</v>
      </c>
      <c r="C175" s="114">
        <v>63.32</v>
      </c>
      <c r="D175" s="158">
        <v>30679</v>
      </c>
      <c r="E175" s="256">
        <v>19182</v>
      </c>
      <c r="F175" s="162">
        <f t="shared" si="82"/>
        <v>10320.9</v>
      </c>
      <c r="G175" s="160">
        <f t="shared" si="83"/>
        <v>3635.2</v>
      </c>
      <c r="H175" s="163">
        <f t="shared" si="84"/>
        <v>13956.099999999999</v>
      </c>
      <c r="I175" s="164">
        <f t="shared" si="85"/>
        <v>4745.1000000000004</v>
      </c>
      <c r="J175" s="165">
        <f t="shared" si="86"/>
        <v>279.10000000000002</v>
      </c>
      <c r="K175" s="281">
        <v>0</v>
      </c>
      <c r="L175" s="170">
        <f t="shared" si="87"/>
        <v>47.5</v>
      </c>
      <c r="M175" s="243">
        <f t="shared" si="88"/>
        <v>19027.799999999996</v>
      </c>
    </row>
    <row r="176" spans="1:13" x14ac:dyDescent="0.2">
      <c r="A176" s="316" t="s">
        <v>299</v>
      </c>
      <c r="B176" s="151">
        <v>32.49</v>
      </c>
      <c r="C176" s="114">
        <v>44.22</v>
      </c>
      <c r="D176" s="158">
        <v>30679</v>
      </c>
      <c r="E176" s="256">
        <v>19182</v>
      </c>
      <c r="F176" s="162">
        <f t="shared" si="82"/>
        <v>11331.1</v>
      </c>
      <c r="G176" s="160">
        <f t="shared" si="83"/>
        <v>5205.3999999999996</v>
      </c>
      <c r="H176" s="163">
        <f t="shared" si="84"/>
        <v>16536.5</v>
      </c>
      <c r="I176" s="164">
        <f t="shared" si="85"/>
        <v>5622.4</v>
      </c>
      <c r="J176" s="165">
        <f t="shared" si="86"/>
        <v>330.7</v>
      </c>
      <c r="K176" s="281">
        <v>0</v>
      </c>
      <c r="L176" s="170">
        <f t="shared" si="87"/>
        <v>56.2</v>
      </c>
      <c r="M176" s="243">
        <f t="shared" si="88"/>
        <v>22545.800000000003</v>
      </c>
    </row>
    <row r="177" spans="1:13" x14ac:dyDescent="0.2">
      <c r="A177" s="245" t="s">
        <v>303</v>
      </c>
      <c r="B177" s="151">
        <v>14.89</v>
      </c>
      <c r="C177" s="114">
        <v>37.19</v>
      </c>
      <c r="D177" s="158">
        <v>30679</v>
      </c>
      <c r="E177" s="256">
        <v>19182</v>
      </c>
      <c r="F177" s="162">
        <f t="shared" si="82"/>
        <v>24724.5</v>
      </c>
      <c r="G177" s="160">
        <f t="shared" si="83"/>
        <v>6189.4</v>
      </c>
      <c r="H177" s="163">
        <f>SUM(F177:G177)</f>
        <v>30913.9</v>
      </c>
      <c r="I177" s="164">
        <f t="shared" si="85"/>
        <v>10510.7</v>
      </c>
      <c r="J177" s="165">
        <f t="shared" si="86"/>
        <v>618.29999999999995</v>
      </c>
      <c r="K177" s="281">
        <v>0</v>
      </c>
      <c r="L177" s="170">
        <f t="shared" si="87"/>
        <v>105.1</v>
      </c>
      <c r="M177" s="243">
        <f>SUM(H177:L177)</f>
        <v>42148.000000000007</v>
      </c>
    </row>
    <row r="178" spans="1:13" x14ac:dyDescent="0.2">
      <c r="A178" s="245" t="s">
        <v>304</v>
      </c>
      <c r="B178" s="151">
        <v>14.89</v>
      </c>
      <c r="C178" s="114">
        <v>37.19</v>
      </c>
      <c r="D178" s="158">
        <v>30679</v>
      </c>
      <c r="E178" s="256">
        <v>19182</v>
      </c>
      <c r="F178" s="162">
        <f t="shared" si="82"/>
        <v>24724.5</v>
      </c>
      <c r="G178" s="160">
        <f t="shared" si="83"/>
        <v>6189.4</v>
      </c>
      <c r="H178" s="163">
        <f t="shared" si="84"/>
        <v>30913.9</v>
      </c>
      <c r="I178" s="164">
        <f t="shared" si="85"/>
        <v>10510.7</v>
      </c>
      <c r="J178" s="165">
        <f t="shared" si="86"/>
        <v>618.29999999999995</v>
      </c>
      <c r="K178" s="281">
        <v>0</v>
      </c>
      <c r="L178" s="170">
        <f t="shared" si="87"/>
        <v>105.1</v>
      </c>
      <c r="M178" s="243">
        <f t="shared" si="88"/>
        <v>42148.000000000007</v>
      </c>
    </row>
    <row r="179" spans="1:13" ht="13.5" thickBot="1" x14ac:dyDescent="0.25">
      <c r="A179" s="317" t="s">
        <v>113</v>
      </c>
      <c r="B179" s="190"/>
      <c r="C179" s="191"/>
      <c r="D179" s="192"/>
      <c r="E179" s="259"/>
      <c r="F179" s="193"/>
      <c r="G179" s="194"/>
      <c r="H179" s="195"/>
      <c r="I179" s="196"/>
      <c r="J179" s="197"/>
      <c r="K179" s="303"/>
      <c r="L179" s="318"/>
      <c r="M179" s="305"/>
    </row>
    <row r="180" spans="1:13" x14ac:dyDescent="0.2">
      <c r="A180" s="319" t="s">
        <v>213</v>
      </c>
      <c r="B180" s="171"/>
      <c r="C180" s="115"/>
      <c r="D180" s="140"/>
      <c r="E180" s="254"/>
      <c r="F180" s="172"/>
      <c r="G180" s="173"/>
      <c r="H180" s="174"/>
      <c r="I180" s="175"/>
      <c r="J180" s="176"/>
      <c r="K180" s="310"/>
      <c r="L180" s="311"/>
      <c r="M180" s="288"/>
    </row>
    <row r="181" spans="1:13" x14ac:dyDescent="0.2">
      <c r="A181" s="320" t="s">
        <v>20</v>
      </c>
      <c r="B181" s="145"/>
      <c r="C181" s="113"/>
      <c r="D181" s="140"/>
      <c r="E181" s="254"/>
      <c r="F181" s="172"/>
      <c r="G181" s="173"/>
      <c r="H181" s="174"/>
      <c r="I181" s="175"/>
      <c r="J181" s="176"/>
      <c r="K181" s="177"/>
      <c r="L181" s="311"/>
      <c r="M181" s="288"/>
    </row>
    <row r="182" spans="1:13" x14ac:dyDescent="0.2">
      <c r="A182" s="247" t="s">
        <v>399</v>
      </c>
      <c r="B182" s="151">
        <v>21.28</v>
      </c>
      <c r="C182" s="114">
        <v>31.16</v>
      </c>
      <c r="D182" s="158">
        <v>30679</v>
      </c>
      <c r="E182" s="256">
        <v>19182</v>
      </c>
      <c r="F182" s="162">
        <f t="shared" ref="F182:G188" si="89">ROUND(D182/B182*12,1)</f>
        <v>17300.2</v>
      </c>
      <c r="G182" s="160">
        <f t="shared" si="89"/>
        <v>7387.2</v>
      </c>
      <c r="H182" s="163">
        <f t="shared" ref="H182:H188" si="90">SUM(F182:G182)</f>
        <v>24687.4</v>
      </c>
      <c r="I182" s="164">
        <f t="shared" ref="I182:I188" si="91">ROUND(H182*0.34,1)</f>
        <v>8393.7000000000007</v>
      </c>
      <c r="J182" s="165">
        <f t="shared" ref="J182:J188" si="92">ROUND(H182*0.02,1)</f>
        <v>493.7</v>
      </c>
      <c r="K182" s="279">
        <v>0</v>
      </c>
      <c r="L182" s="170">
        <f t="shared" ref="L182:L188" si="93">ROUND(0.0034*H182,1)</f>
        <v>83.9</v>
      </c>
      <c r="M182" s="243">
        <f t="shared" ref="M182:M188" si="94">SUM(H182:L182)</f>
        <v>33658.700000000004</v>
      </c>
    </row>
    <row r="183" spans="1:13" x14ac:dyDescent="0.2">
      <c r="A183" s="320" t="s">
        <v>194</v>
      </c>
      <c r="B183" s="151">
        <v>18.579999999999998</v>
      </c>
      <c r="C183" s="114">
        <v>31.16</v>
      </c>
      <c r="D183" s="158">
        <v>30679</v>
      </c>
      <c r="E183" s="256">
        <v>19182</v>
      </c>
      <c r="F183" s="162">
        <f t="shared" si="89"/>
        <v>19814.2</v>
      </c>
      <c r="G183" s="160">
        <f t="shared" si="89"/>
        <v>7387.2</v>
      </c>
      <c r="H183" s="163">
        <f t="shared" si="90"/>
        <v>27201.4</v>
      </c>
      <c r="I183" s="164">
        <f t="shared" si="91"/>
        <v>9248.5</v>
      </c>
      <c r="J183" s="165">
        <f t="shared" si="92"/>
        <v>544</v>
      </c>
      <c r="K183" s="279">
        <v>0</v>
      </c>
      <c r="L183" s="170">
        <f t="shared" si="93"/>
        <v>92.5</v>
      </c>
      <c r="M183" s="243">
        <f t="shared" si="94"/>
        <v>37086.400000000001</v>
      </c>
    </row>
    <row r="184" spans="1:13" x14ac:dyDescent="0.2">
      <c r="A184" s="320" t="s">
        <v>319</v>
      </c>
      <c r="B184" s="151">
        <v>21.28</v>
      </c>
      <c r="C184" s="114">
        <v>31.16</v>
      </c>
      <c r="D184" s="158">
        <v>30679</v>
      </c>
      <c r="E184" s="256">
        <v>19182</v>
      </c>
      <c r="F184" s="162">
        <f t="shared" si="89"/>
        <v>17300.2</v>
      </c>
      <c r="G184" s="160">
        <f t="shared" si="89"/>
        <v>7387.2</v>
      </c>
      <c r="H184" s="163">
        <f t="shared" si="90"/>
        <v>24687.4</v>
      </c>
      <c r="I184" s="164">
        <f t="shared" si="91"/>
        <v>8393.7000000000007</v>
      </c>
      <c r="J184" s="165">
        <f t="shared" si="92"/>
        <v>493.7</v>
      </c>
      <c r="K184" s="279">
        <v>0</v>
      </c>
      <c r="L184" s="170">
        <f t="shared" si="93"/>
        <v>83.9</v>
      </c>
      <c r="M184" s="243">
        <f t="shared" si="94"/>
        <v>33658.700000000004</v>
      </c>
    </row>
    <row r="185" spans="1:13" x14ac:dyDescent="0.2">
      <c r="A185" s="320" t="s">
        <v>195</v>
      </c>
      <c r="B185" s="151">
        <v>21.28</v>
      </c>
      <c r="C185" s="114">
        <v>31.16</v>
      </c>
      <c r="D185" s="158">
        <v>30679</v>
      </c>
      <c r="E185" s="256">
        <v>19182</v>
      </c>
      <c r="F185" s="162">
        <f t="shared" si="89"/>
        <v>17300.2</v>
      </c>
      <c r="G185" s="160">
        <f t="shared" si="89"/>
        <v>7387.2</v>
      </c>
      <c r="H185" s="163">
        <f t="shared" si="90"/>
        <v>24687.4</v>
      </c>
      <c r="I185" s="164">
        <f t="shared" si="91"/>
        <v>8393.7000000000007</v>
      </c>
      <c r="J185" s="165">
        <f t="shared" si="92"/>
        <v>493.7</v>
      </c>
      <c r="K185" s="279">
        <v>0</v>
      </c>
      <c r="L185" s="170">
        <f t="shared" si="93"/>
        <v>83.9</v>
      </c>
      <c r="M185" s="243">
        <f t="shared" si="94"/>
        <v>33658.700000000004</v>
      </c>
    </row>
    <row r="186" spans="1:13" x14ac:dyDescent="0.2">
      <c r="A186" s="320" t="s">
        <v>231</v>
      </c>
      <c r="B186" s="151">
        <v>21.28</v>
      </c>
      <c r="C186" s="114">
        <v>31.16</v>
      </c>
      <c r="D186" s="158">
        <v>30679</v>
      </c>
      <c r="E186" s="256">
        <v>19182</v>
      </c>
      <c r="F186" s="162">
        <f t="shared" si="89"/>
        <v>17300.2</v>
      </c>
      <c r="G186" s="160">
        <f t="shared" si="89"/>
        <v>7387.2</v>
      </c>
      <c r="H186" s="163">
        <f t="shared" si="90"/>
        <v>24687.4</v>
      </c>
      <c r="I186" s="164">
        <f t="shared" si="91"/>
        <v>8393.7000000000007</v>
      </c>
      <c r="J186" s="165">
        <f t="shared" si="92"/>
        <v>493.7</v>
      </c>
      <c r="K186" s="279">
        <v>0</v>
      </c>
      <c r="L186" s="170">
        <f t="shared" si="93"/>
        <v>83.9</v>
      </c>
      <c r="M186" s="243">
        <f t="shared" si="94"/>
        <v>33658.700000000004</v>
      </c>
    </row>
    <row r="187" spans="1:13" x14ac:dyDescent="0.2">
      <c r="A187" s="247" t="s">
        <v>400</v>
      </c>
      <c r="B187" s="151">
        <v>21.28</v>
      </c>
      <c r="C187" s="114">
        <v>44.22</v>
      </c>
      <c r="D187" s="158">
        <v>30679</v>
      </c>
      <c r="E187" s="256">
        <v>19182</v>
      </c>
      <c r="F187" s="162">
        <f t="shared" si="89"/>
        <v>17300.2</v>
      </c>
      <c r="G187" s="160">
        <f t="shared" si="89"/>
        <v>5205.3999999999996</v>
      </c>
      <c r="H187" s="163">
        <f t="shared" si="90"/>
        <v>22505.599999999999</v>
      </c>
      <c r="I187" s="164">
        <f t="shared" si="91"/>
        <v>7651.9</v>
      </c>
      <c r="J187" s="165">
        <f t="shared" si="92"/>
        <v>450.1</v>
      </c>
      <c r="K187" s="279">
        <v>0</v>
      </c>
      <c r="L187" s="170">
        <f t="shared" si="93"/>
        <v>76.5</v>
      </c>
      <c r="M187" s="243">
        <f t="shared" si="94"/>
        <v>30684.1</v>
      </c>
    </row>
    <row r="188" spans="1:13" x14ac:dyDescent="0.2">
      <c r="A188" s="245" t="s">
        <v>401</v>
      </c>
      <c r="B188" s="151">
        <v>16.579999999999998</v>
      </c>
      <c r="C188" s="114">
        <v>37.19</v>
      </c>
      <c r="D188" s="158">
        <v>30679</v>
      </c>
      <c r="E188" s="256">
        <v>19182</v>
      </c>
      <c r="F188" s="162">
        <f t="shared" si="89"/>
        <v>22204.3</v>
      </c>
      <c r="G188" s="160">
        <f t="shared" si="89"/>
        <v>6189.4</v>
      </c>
      <c r="H188" s="163">
        <f t="shared" si="90"/>
        <v>28393.699999999997</v>
      </c>
      <c r="I188" s="164">
        <f t="shared" si="91"/>
        <v>9653.9</v>
      </c>
      <c r="J188" s="165">
        <f t="shared" si="92"/>
        <v>567.9</v>
      </c>
      <c r="K188" s="279">
        <v>0</v>
      </c>
      <c r="L188" s="170">
        <f t="shared" si="93"/>
        <v>96.5</v>
      </c>
      <c r="M188" s="243">
        <f t="shared" si="94"/>
        <v>38712</v>
      </c>
    </row>
    <row r="189" spans="1:13" x14ac:dyDescent="0.2">
      <c r="A189" s="320" t="s">
        <v>21</v>
      </c>
      <c r="B189" s="151"/>
      <c r="C189" s="114"/>
      <c r="D189" s="158"/>
      <c r="E189" s="256"/>
      <c r="F189" s="162"/>
      <c r="G189" s="160"/>
      <c r="H189" s="163"/>
      <c r="I189" s="164"/>
      <c r="J189" s="165"/>
      <c r="K189" s="281"/>
      <c r="L189" s="170"/>
      <c r="M189" s="243"/>
    </row>
    <row r="190" spans="1:13" x14ac:dyDescent="0.2">
      <c r="A190" s="293" t="s">
        <v>320</v>
      </c>
      <c r="B190" s="151">
        <v>17.649999999999999</v>
      </c>
      <c r="C190" s="114">
        <v>37.19</v>
      </c>
      <c r="D190" s="158">
        <v>30679</v>
      </c>
      <c r="E190" s="256">
        <v>19182</v>
      </c>
      <c r="F190" s="162">
        <f t="shared" ref="F190:G194" si="95">ROUND(D190/B190*12,1)</f>
        <v>20858.2</v>
      </c>
      <c r="G190" s="160">
        <f t="shared" si="95"/>
        <v>6189.4</v>
      </c>
      <c r="H190" s="163">
        <f>SUM(F190:G190)</f>
        <v>27047.599999999999</v>
      </c>
      <c r="I190" s="164">
        <f>ROUND(H190*0.34,1)</f>
        <v>9196.2000000000007</v>
      </c>
      <c r="J190" s="165">
        <f t="shared" ref="J190:J193" si="96">ROUND(H190*0.02,1)</f>
        <v>541</v>
      </c>
      <c r="K190" s="279">
        <v>0</v>
      </c>
      <c r="L190" s="170">
        <f t="shared" ref="L190:L194" si="97">ROUND(0.0034*H190,1)</f>
        <v>92</v>
      </c>
      <c r="M190" s="243">
        <f>SUM(H190:L190)</f>
        <v>36876.800000000003</v>
      </c>
    </row>
    <row r="191" spans="1:13" x14ac:dyDescent="0.2">
      <c r="A191" s="293" t="s">
        <v>321</v>
      </c>
      <c r="B191" s="151">
        <v>15.76</v>
      </c>
      <c r="C191" s="114">
        <v>37.19</v>
      </c>
      <c r="D191" s="158">
        <v>30679</v>
      </c>
      <c r="E191" s="256">
        <v>19182</v>
      </c>
      <c r="F191" s="162">
        <f t="shared" si="95"/>
        <v>23359.599999999999</v>
      </c>
      <c r="G191" s="160">
        <f t="shared" si="95"/>
        <v>6189.4</v>
      </c>
      <c r="H191" s="163">
        <f>SUM(F191:G191)</f>
        <v>29549</v>
      </c>
      <c r="I191" s="164">
        <f>ROUND(H191*0.34,1)</f>
        <v>10046.700000000001</v>
      </c>
      <c r="J191" s="165">
        <f t="shared" si="96"/>
        <v>591</v>
      </c>
      <c r="K191" s="279">
        <v>0</v>
      </c>
      <c r="L191" s="170">
        <f t="shared" si="97"/>
        <v>100.5</v>
      </c>
      <c r="M191" s="243">
        <f>SUM(H191:L191)</f>
        <v>40287.199999999997</v>
      </c>
    </row>
    <row r="192" spans="1:13" x14ac:dyDescent="0.2">
      <c r="A192" s="293" t="s">
        <v>313</v>
      </c>
      <c r="B192" s="151">
        <v>17.649999999999999</v>
      </c>
      <c r="C192" s="114">
        <v>37.19</v>
      </c>
      <c r="D192" s="158">
        <v>30679</v>
      </c>
      <c r="E192" s="256">
        <v>19182</v>
      </c>
      <c r="F192" s="162">
        <f t="shared" si="95"/>
        <v>20858.2</v>
      </c>
      <c r="G192" s="160">
        <f t="shared" si="95"/>
        <v>6189.4</v>
      </c>
      <c r="H192" s="163">
        <f>SUM(F192:G192)</f>
        <v>27047.599999999999</v>
      </c>
      <c r="I192" s="164">
        <f>ROUND(H192*0.34,1)</f>
        <v>9196.2000000000007</v>
      </c>
      <c r="J192" s="165">
        <f t="shared" si="96"/>
        <v>541</v>
      </c>
      <c r="K192" s="279">
        <v>0</v>
      </c>
      <c r="L192" s="170">
        <f t="shared" si="97"/>
        <v>92</v>
      </c>
      <c r="M192" s="243">
        <f>SUM(H192:L192)</f>
        <v>36876.800000000003</v>
      </c>
    </row>
    <row r="193" spans="1:13" x14ac:dyDescent="0.2">
      <c r="A193" s="320" t="s">
        <v>110</v>
      </c>
      <c r="B193" s="151">
        <v>21.78</v>
      </c>
      <c r="C193" s="114">
        <v>37.19</v>
      </c>
      <c r="D193" s="158">
        <v>30679</v>
      </c>
      <c r="E193" s="256">
        <v>19182</v>
      </c>
      <c r="F193" s="162">
        <f t="shared" si="95"/>
        <v>16903</v>
      </c>
      <c r="G193" s="160">
        <f t="shared" si="95"/>
        <v>6189.4</v>
      </c>
      <c r="H193" s="163">
        <f>SUM(F193:G193)</f>
        <v>23092.400000000001</v>
      </c>
      <c r="I193" s="164">
        <f>ROUND(H193*0.34,1)</f>
        <v>7851.4</v>
      </c>
      <c r="J193" s="165">
        <f t="shared" si="96"/>
        <v>461.8</v>
      </c>
      <c r="K193" s="279">
        <v>0</v>
      </c>
      <c r="L193" s="170">
        <f t="shared" si="97"/>
        <v>78.5</v>
      </c>
      <c r="M193" s="243">
        <f>SUM(H193:L193)</f>
        <v>31484.100000000002</v>
      </c>
    </row>
    <row r="194" spans="1:13" x14ac:dyDescent="0.2">
      <c r="A194" s="320" t="s">
        <v>362</v>
      </c>
      <c r="B194" s="151">
        <v>21.78</v>
      </c>
      <c r="C194" s="114">
        <v>37.19</v>
      </c>
      <c r="D194" s="158">
        <v>30679</v>
      </c>
      <c r="E194" s="256">
        <v>19182</v>
      </c>
      <c r="F194" s="162">
        <f t="shared" si="95"/>
        <v>16903</v>
      </c>
      <c r="G194" s="160">
        <f t="shared" si="95"/>
        <v>6189.4</v>
      </c>
      <c r="H194" s="163">
        <f>SUM(F194:G194)</f>
        <v>23092.400000000001</v>
      </c>
      <c r="I194" s="164">
        <f>ROUND(H194*0.34,1)</f>
        <v>7851.4</v>
      </c>
      <c r="J194" s="165">
        <f t="shared" ref="J194" si="98">ROUND(H194*0.02,1)</f>
        <v>461.8</v>
      </c>
      <c r="K194" s="279">
        <v>0</v>
      </c>
      <c r="L194" s="170">
        <f t="shared" si="97"/>
        <v>78.5</v>
      </c>
      <c r="M194" s="243">
        <f>SUM(H194:L194)</f>
        <v>31484.100000000002</v>
      </c>
    </row>
    <row r="195" spans="1:13" x14ac:dyDescent="0.2">
      <c r="A195" s="320" t="s">
        <v>22</v>
      </c>
      <c r="B195" s="151"/>
      <c r="C195" s="114"/>
      <c r="D195" s="158"/>
      <c r="E195" s="256"/>
      <c r="F195" s="162"/>
      <c r="G195" s="160"/>
      <c r="H195" s="163"/>
      <c r="I195" s="164"/>
      <c r="J195" s="165"/>
      <c r="K195" s="281"/>
      <c r="L195" s="170"/>
      <c r="M195" s="243"/>
    </row>
    <row r="196" spans="1:13" x14ac:dyDescent="0.2">
      <c r="A196" s="293" t="s">
        <v>239</v>
      </c>
      <c r="B196" s="151">
        <v>15.3</v>
      </c>
      <c r="C196" s="114">
        <v>44.22</v>
      </c>
      <c r="D196" s="158">
        <v>30679</v>
      </c>
      <c r="E196" s="256">
        <v>19182</v>
      </c>
      <c r="F196" s="162">
        <f t="shared" ref="F196:G198" si="99">ROUND(D196/B196*12,1)</f>
        <v>24062</v>
      </c>
      <c r="G196" s="160">
        <f t="shared" si="99"/>
        <v>5205.3999999999996</v>
      </c>
      <c r="H196" s="163">
        <f>SUM(F196:G196)</f>
        <v>29267.4</v>
      </c>
      <c r="I196" s="164">
        <f>ROUND(H196*0.34,1)</f>
        <v>9950.9</v>
      </c>
      <c r="J196" s="165">
        <f t="shared" ref="J196:J198" si="100">ROUND(H196*0.02,1)</f>
        <v>585.29999999999995</v>
      </c>
      <c r="K196" s="279">
        <v>0</v>
      </c>
      <c r="L196" s="170">
        <f t="shared" ref="L196:L198" si="101">ROUND(0.0034*H196,1)</f>
        <v>99.5</v>
      </c>
      <c r="M196" s="243">
        <f>SUM(H196:L196)</f>
        <v>39903.100000000006</v>
      </c>
    </row>
    <row r="197" spans="1:13" x14ac:dyDescent="0.2">
      <c r="A197" s="293" t="s">
        <v>322</v>
      </c>
      <c r="B197" s="151">
        <v>20.239999999999998</v>
      </c>
      <c r="C197" s="114">
        <v>44.22</v>
      </c>
      <c r="D197" s="158">
        <v>30679</v>
      </c>
      <c r="E197" s="256">
        <v>19182</v>
      </c>
      <c r="F197" s="162">
        <f t="shared" si="99"/>
        <v>18189.099999999999</v>
      </c>
      <c r="G197" s="160">
        <f t="shared" si="99"/>
        <v>5205.3999999999996</v>
      </c>
      <c r="H197" s="163">
        <f>SUM(F197:G197)</f>
        <v>23394.5</v>
      </c>
      <c r="I197" s="164">
        <f>ROUND(H197*0.34,1)</f>
        <v>7954.1</v>
      </c>
      <c r="J197" s="165">
        <f t="shared" si="100"/>
        <v>467.9</v>
      </c>
      <c r="K197" s="279">
        <v>0</v>
      </c>
      <c r="L197" s="170">
        <f t="shared" si="101"/>
        <v>79.5</v>
      </c>
      <c r="M197" s="243">
        <f>SUM(H197:L197)</f>
        <v>31896</v>
      </c>
    </row>
    <row r="198" spans="1:13" x14ac:dyDescent="0.2">
      <c r="A198" s="300" t="s">
        <v>240</v>
      </c>
      <c r="B198" s="151">
        <v>15.3</v>
      </c>
      <c r="C198" s="114">
        <v>44.22</v>
      </c>
      <c r="D198" s="158">
        <v>30679</v>
      </c>
      <c r="E198" s="256">
        <v>19182</v>
      </c>
      <c r="F198" s="162">
        <f t="shared" si="99"/>
        <v>24062</v>
      </c>
      <c r="G198" s="160">
        <f t="shared" si="99"/>
        <v>5205.3999999999996</v>
      </c>
      <c r="H198" s="163">
        <f>SUM(F198:G198)</f>
        <v>29267.4</v>
      </c>
      <c r="I198" s="164">
        <f>ROUND(H198*0.34,1)</f>
        <v>9950.9</v>
      </c>
      <c r="J198" s="165">
        <f t="shared" si="100"/>
        <v>585.29999999999995</v>
      </c>
      <c r="K198" s="279">
        <v>0</v>
      </c>
      <c r="L198" s="170">
        <f t="shared" si="101"/>
        <v>99.5</v>
      </c>
      <c r="M198" s="243">
        <f>SUM(H198:L198)</f>
        <v>39903.100000000006</v>
      </c>
    </row>
    <row r="199" spans="1:13" x14ac:dyDescent="0.2">
      <c r="A199" s="242" t="s">
        <v>23</v>
      </c>
      <c r="B199" s="151"/>
      <c r="C199" s="114"/>
      <c r="D199" s="158"/>
      <c r="E199" s="256"/>
      <c r="F199" s="162"/>
      <c r="G199" s="160"/>
      <c r="H199" s="163"/>
      <c r="I199" s="164"/>
      <c r="J199" s="165"/>
      <c r="K199" s="281"/>
      <c r="L199" s="170"/>
      <c r="M199" s="243"/>
    </row>
    <row r="200" spans="1:13" x14ac:dyDescent="0.2">
      <c r="A200" s="242" t="s">
        <v>343</v>
      </c>
      <c r="B200" s="151">
        <v>21.72</v>
      </c>
      <c r="C200" s="114">
        <v>44.22</v>
      </c>
      <c r="D200" s="158">
        <v>30679</v>
      </c>
      <c r="E200" s="256">
        <v>19182</v>
      </c>
      <c r="F200" s="162">
        <f>ROUND(D200/B200*12,1)</f>
        <v>16949.7</v>
      </c>
      <c r="G200" s="160">
        <f>ROUND(E200/C200*12,1)</f>
        <v>5205.3999999999996</v>
      </c>
      <c r="H200" s="163">
        <f>SUM(F200:G200)</f>
        <v>22155.1</v>
      </c>
      <c r="I200" s="164">
        <f>ROUND(H200*0.34,1)</f>
        <v>7532.7</v>
      </c>
      <c r="J200" s="165">
        <f t="shared" ref="J200:J201" si="102">ROUND(H200*0.02,1)</f>
        <v>443.1</v>
      </c>
      <c r="K200" s="279">
        <v>0</v>
      </c>
      <c r="L200" s="170">
        <f t="shared" ref="L200:L201" si="103">ROUND(0.0034*H200,1)</f>
        <v>75.3</v>
      </c>
      <c r="M200" s="243">
        <f>SUM(H200:L200)</f>
        <v>30206.199999999997</v>
      </c>
    </row>
    <row r="201" spans="1:13" x14ac:dyDescent="0.2">
      <c r="A201" s="242" t="s">
        <v>233</v>
      </c>
      <c r="B201" s="151">
        <v>21.72</v>
      </c>
      <c r="C201" s="114">
        <v>44.22</v>
      </c>
      <c r="D201" s="158">
        <v>30679</v>
      </c>
      <c r="E201" s="256">
        <v>19182</v>
      </c>
      <c r="F201" s="162">
        <f>ROUND(D201/B201*12,1)</f>
        <v>16949.7</v>
      </c>
      <c r="G201" s="160">
        <f>ROUND(E201/C201*12,1)</f>
        <v>5205.3999999999996</v>
      </c>
      <c r="H201" s="163">
        <f>SUM(F201:G201)</f>
        <v>22155.1</v>
      </c>
      <c r="I201" s="164">
        <f>ROUND(H201*0.34,1)</f>
        <v>7532.7</v>
      </c>
      <c r="J201" s="165">
        <f t="shared" si="102"/>
        <v>443.1</v>
      </c>
      <c r="K201" s="279">
        <v>0</v>
      </c>
      <c r="L201" s="170">
        <f t="shared" si="103"/>
        <v>75.3</v>
      </c>
      <c r="M201" s="243">
        <f>SUM(H201:L201)</f>
        <v>30206.199999999997</v>
      </c>
    </row>
    <row r="202" spans="1:13" x14ac:dyDescent="0.2">
      <c r="A202" s="242" t="s">
        <v>24</v>
      </c>
      <c r="B202" s="151"/>
      <c r="C202" s="114"/>
      <c r="D202" s="158"/>
      <c r="E202" s="256"/>
      <c r="F202" s="162"/>
      <c r="G202" s="160"/>
      <c r="H202" s="163"/>
      <c r="I202" s="164"/>
      <c r="J202" s="165"/>
      <c r="K202" s="281"/>
      <c r="L202" s="170"/>
      <c r="M202" s="243"/>
    </row>
    <row r="203" spans="1:13" x14ac:dyDescent="0.2">
      <c r="A203" s="242" t="s">
        <v>196</v>
      </c>
      <c r="B203" s="151">
        <v>14.89</v>
      </c>
      <c r="C203" s="114">
        <v>44.22</v>
      </c>
      <c r="D203" s="158">
        <v>30679</v>
      </c>
      <c r="E203" s="256">
        <v>19182</v>
      </c>
      <c r="F203" s="162">
        <f>ROUND(D203/B203*12,1)</f>
        <v>24724.5</v>
      </c>
      <c r="G203" s="160">
        <f>ROUND(E203/C203*12,1)</f>
        <v>5205.3999999999996</v>
      </c>
      <c r="H203" s="163">
        <f>SUM(F203:G203)</f>
        <v>29929.9</v>
      </c>
      <c r="I203" s="164">
        <f>ROUND(H203*0.34,1)</f>
        <v>10176.200000000001</v>
      </c>
      <c r="J203" s="165">
        <f t="shared" ref="J203:J204" si="104">ROUND(H203*0.02,1)</f>
        <v>598.6</v>
      </c>
      <c r="K203" s="279">
        <v>0</v>
      </c>
      <c r="L203" s="170">
        <f t="shared" ref="L203:L204" si="105">ROUND(0.0034*H203,1)</f>
        <v>101.8</v>
      </c>
      <c r="M203" s="243">
        <f>SUM(H203:L203)</f>
        <v>40806.500000000007</v>
      </c>
    </row>
    <row r="204" spans="1:13" x14ac:dyDescent="0.2">
      <c r="A204" s="241" t="s">
        <v>314</v>
      </c>
      <c r="B204" s="151">
        <v>14.89</v>
      </c>
      <c r="C204" s="114">
        <v>44.22</v>
      </c>
      <c r="D204" s="158">
        <v>30679</v>
      </c>
      <c r="E204" s="256">
        <v>19182</v>
      </c>
      <c r="F204" s="162">
        <f>ROUND(D204/B204*12,1)</f>
        <v>24724.5</v>
      </c>
      <c r="G204" s="160">
        <f>ROUND(E204/C204*12,1)</f>
        <v>5205.3999999999996</v>
      </c>
      <c r="H204" s="163">
        <f>SUM(F204:G204)</f>
        <v>29929.9</v>
      </c>
      <c r="I204" s="164">
        <f>ROUND(H204*0.34,1)</f>
        <v>10176.200000000001</v>
      </c>
      <c r="J204" s="165">
        <f t="shared" si="104"/>
        <v>598.6</v>
      </c>
      <c r="K204" s="279">
        <v>0</v>
      </c>
      <c r="L204" s="170">
        <f t="shared" si="105"/>
        <v>101.8</v>
      </c>
      <c r="M204" s="243">
        <f>SUM(H204:L204)</f>
        <v>40806.500000000007</v>
      </c>
    </row>
    <row r="205" spans="1:13" x14ac:dyDescent="0.2">
      <c r="A205" s="242" t="s">
        <v>25</v>
      </c>
      <c r="B205" s="151"/>
      <c r="C205" s="114"/>
      <c r="D205" s="158"/>
      <c r="E205" s="256"/>
      <c r="F205" s="162"/>
      <c r="G205" s="160"/>
      <c r="H205" s="163"/>
      <c r="I205" s="164"/>
      <c r="J205" s="165"/>
      <c r="K205" s="281"/>
      <c r="L205" s="170"/>
      <c r="M205" s="243"/>
    </row>
    <row r="206" spans="1:13" x14ac:dyDescent="0.2">
      <c r="A206" s="242" t="s">
        <v>109</v>
      </c>
      <c r="B206" s="151">
        <v>14.89</v>
      </c>
      <c r="C206" s="114">
        <v>31.16</v>
      </c>
      <c r="D206" s="158">
        <v>30679</v>
      </c>
      <c r="E206" s="256">
        <v>19182</v>
      </c>
      <c r="F206" s="162">
        <f>ROUND(D206/B206*12,1)</f>
        <v>24724.5</v>
      </c>
      <c r="G206" s="160">
        <f>ROUND(E206/C206*12,1)</f>
        <v>7387.2</v>
      </c>
      <c r="H206" s="163">
        <f>SUM(F206:G206)</f>
        <v>32111.7</v>
      </c>
      <c r="I206" s="164">
        <f>ROUND(H206*0.34,1)</f>
        <v>10918</v>
      </c>
      <c r="J206" s="165">
        <f t="shared" ref="J206:J207" si="106">ROUND(H206*0.02,1)</f>
        <v>642.20000000000005</v>
      </c>
      <c r="K206" s="279">
        <v>0</v>
      </c>
      <c r="L206" s="170">
        <f t="shared" ref="L206:L207" si="107">ROUND(0.0034*H206,1)</f>
        <v>109.2</v>
      </c>
      <c r="M206" s="243">
        <f>SUM(H206:L206)</f>
        <v>43781.099999999991</v>
      </c>
    </row>
    <row r="207" spans="1:13" x14ac:dyDescent="0.2">
      <c r="A207" s="245" t="s">
        <v>284</v>
      </c>
      <c r="B207" s="151">
        <v>14.89</v>
      </c>
      <c r="C207" s="114">
        <v>31.16</v>
      </c>
      <c r="D207" s="158">
        <v>30679</v>
      </c>
      <c r="E207" s="256">
        <v>19182</v>
      </c>
      <c r="F207" s="162">
        <f>ROUND(D207/B207*12,1)</f>
        <v>24724.5</v>
      </c>
      <c r="G207" s="160">
        <f>ROUND(E207/C207*12,1)</f>
        <v>7387.2</v>
      </c>
      <c r="H207" s="163">
        <f>SUM(F207:G207)</f>
        <v>32111.7</v>
      </c>
      <c r="I207" s="164">
        <f>ROUND(H207*0.34,1)</f>
        <v>10918</v>
      </c>
      <c r="J207" s="165">
        <f t="shared" si="106"/>
        <v>642.20000000000005</v>
      </c>
      <c r="K207" s="279">
        <v>0</v>
      </c>
      <c r="L207" s="170">
        <f t="shared" si="107"/>
        <v>109.2</v>
      </c>
      <c r="M207" s="243">
        <f>SUM(H207:L207)</f>
        <v>43781.099999999991</v>
      </c>
    </row>
    <row r="208" spans="1:13" x14ac:dyDescent="0.2">
      <c r="A208" s="242" t="s">
        <v>26</v>
      </c>
      <c r="B208" s="151"/>
      <c r="C208" s="114"/>
      <c r="D208" s="158"/>
      <c r="E208" s="256"/>
      <c r="F208" s="162"/>
      <c r="G208" s="160"/>
      <c r="H208" s="163"/>
      <c r="I208" s="164"/>
      <c r="J208" s="165"/>
      <c r="K208" s="281"/>
      <c r="L208" s="170"/>
      <c r="M208" s="243"/>
    </row>
    <row r="209" spans="1:13" x14ac:dyDescent="0.2">
      <c r="A209" s="242" t="s">
        <v>197</v>
      </c>
      <c r="B209" s="151">
        <v>14.09</v>
      </c>
      <c r="C209" s="114">
        <v>37.19</v>
      </c>
      <c r="D209" s="158">
        <v>30679</v>
      </c>
      <c r="E209" s="256">
        <v>19182</v>
      </c>
      <c r="F209" s="162">
        <f t="shared" ref="F209:G215" si="108">ROUND(D209/B209*12,1)</f>
        <v>26128.3</v>
      </c>
      <c r="G209" s="160">
        <f t="shared" si="108"/>
        <v>6189.4</v>
      </c>
      <c r="H209" s="163">
        <f t="shared" ref="H209:H215" si="109">SUM(F209:G209)</f>
        <v>32317.699999999997</v>
      </c>
      <c r="I209" s="164">
        <f t="shared" ref="I209:I215" si="110">ROUND(H209*0.34,1)</f>
        <v>10988</v>
      </c>
      <c r="J209" s="165">
        <f t="shared" ref="J209:J215" si="111">ROUND(H209*0.02,1)</f>
        <v>646.4</v>
      </c>
      <c r="K209" s="279">
        <v>0</v>
      </c>
      <c r="L209" s="170">
        <f t="shared" ref="L209:L215" si="112">ROUND(0.0034*H209,1)</f>
        <v>109.9</v>
      </c>
      <c r="M209" s="243">
        <f t="shared" ref="M209:M215" si="113">SUM(H209:L209)</f>
        <v>44062</v>
      </c>
    </row>
    <row r="210" spans="1:13" x14ac:dyDescent="0.2">
      <c r="A210" s="242" t="s">
        <v>250</v>
      </c>
      <c r="B210" s="151">
        <v>14.09</v>
      </c>
      <c r="C210" s="114">
        <v>37.19</v>
      </c>
      <c r="D210" s="158">
        <v>30679</v>
      </c>
      <c r="E210" s="256">
        <v>19182</v>
      </c>
      <c r="F210" s="162">
        <f t="shared" si="108"/>
        <v>26128.3</v>
      </c>
      <c r="G210" s="160">
        <f t="shared" si="108"/>
        <v>6189.4</v>
      </c>
      <c r="H210" s="163">
        <f>SUM(F210:G210)</f>
        <v>32317.699999999997</v>
      </c>
      <c r="I210" s="164">
        <f>ROUND(H210*0.34,1)</f>
        <v>10988</v>
      </c>
      <c r="J210" s="165">
        <f t="shared" si="111"/>
        <v>646.4</v>
      </c>
      <c r="K210" s="279">
        <v>0</v>
      </c>
      <c r="L210" s="170">
        <f t="shared" si="112"/>
        <v>109.9</v>
      </c>
      <c r="M210" s="243">
        <f>SUM(H210:L210)</f>
        <v>44062</v>
      </c>
    </row>
    <row r="211" spans="1:13" x14ac:dyDescent="0.2">
      <c r="A211" s="242" t="s">
        <v>198</v>
      </c>
      <c r="B211" s="151">
        <v>16.12</v>
      </c>
      <c r="C211" s="114">
        <v>37.19</v>
      </c>
      <c r="D211" s="158">
        <v>30679</v>
      </c>
      <c r="E211" s="256">
        <v>19182</v>
      </c>
      <c r="F211" s="162">
        <f t="shared" si="108"/>
        <v>22838</v>
      </c>
      <c r="G211" s="160">
        <f t="shared" si="108"/>
        <v>6189.4</v>
      </c>
      <c r="H211" s="163">
        <f t="shared" si="109"/>
        <v>29027.4</v>
      </c>
      <c r="I211" s="164">
        <f t="shared" si="110"/>
        <v>9869.2999999999993</v>
      </c>
      <c r="J211" s="165">
        <f t="shared" si="111"/>
        <v>580.5</v>
      </c>
      <c r="K211" s="279">
        <v>0</v>
      </c>
      <c r="L211" s="170">
        <f t="shared" si="112"/>
        <v>98.7</v>
      </c>
      <c r="M211" s="243">
        <f t="shared" si="113"/>
        <v>39575.899999999994</v>
      </c>
    </row>
    <row r="212" spans="1:13" x14ac:dyDescent="0.2">
      <c r="A212" s="241" t="s">
        <v>323</v>
      </c>
      <c r="B212" s="151">
        <v>14.38</v>
      </c>
      <c r="C212" s="114">
        <v>37.19</v>
      </c>
      <c r="D212" s="158">
        <v>30679</v>
      </c>
      <c r="E212" s="256">
        <v>19182</v>
      </c>
      <c r="F212" s="162">
        <f t="shared" si="108"/>
        <v>25601.4</v>
      </c>
      <c r="G212" s="160">
        <f t="shared" si="108"/>
        <v>6189.4</v>
      </c>
      <c r="H212" s="163">
        <f t="shared" si="109"/>
        <v>31790.800000000003</v>
      </c>
      <c r="I212" s="164">
        <f t="shared" si="110"/>
        <v>10808.9</v>
      </c>
      <c r="J212" s="165">
        <f t="shared" si="111"/>
        <v>635.79999999999995</v>
      </c>
      <c r="K212" s="279">
        <v>0</v>
      </c>
      <c r="L212" s="170">
        <f t="shared" si="112"/>
        <v>108.1</v>
      </c>
      <c r="M212" s="243">
        <f t="shared" si="113"/>
        <v>43343.600000000006</v>
      </c>
    </row>
    <row r="213" spans="1:13" x14ac:dyDescent="0.2">
      <c r="A213" s="241" t="s">
        <v>324</v>
      </c>
      <c r="B213" s="151">
        <v>19.059999999999999</v>
      </c>
      <c r="C213" s="114">
        <v>37.19</v>
      </c>
      <c r="D213" s="158">
        <v>30679</v>
      </c>
      <c r="E213" s="256">
        <v>19182</v>
      </c>
      <c r="F213" s="162">
        <f t="shared" si="108"/>
        <v>19315.2</v>
      </c>
      <c r="G213" s="160">
        <f t="shared" si="108"/>
        <v>6189.4</v>
      </c>
      <c r="H213" s="163">
        <f t="shared" si="109"/>
        <v>25504.6</v>
      </c>
      <c r="I213" s="164">
        <f t="shared" si="110"/>
        <v>8671.6</v>
      </c>
      <c r="J213" s="165">
        <f t="shared" si="111"/>
        <v>510.1</v>
      </c>
      <c r="K213" s="279">
        <v>0</v>
      </c>
      <c r="L213" s="170">
        <f t="shared" si="112"/>
        <v>86.7</v>
      </c>
      <c r="M213" s="243">
        <f t="shared" si="113"/>
        <v>34772.999999999993</v>
      </c>
    </row>
    <row r="214" spans="1:13" x14ac:dyDescent="0.2">
      <c r="A214" s="242" t="s">
        <v>235</v>
      </c>
      <c r="B214" s="151">
        <v>27.52</v>
      </c>
      <c r="C214" s="114">
        <v>63.32</v>
      </c>
      <c r="D214" s="158">
        <v>30679</v>
      </c>
      <c r="E214" s="256">
        <v>19182</v>
      </c>
      <c r="F214" s="162">
        <f t="shared" si="108"/>
        <v>13377.5</v>
      </c>
      <c r="G214" s="160">
        <f t="shared" si="108"/>
        <v>3635.2</v>
      </c>
      <c r="H214" s="163">
        <f t="shared" si="109"/>
        <v>17012.7</v>
      </c>
      <c r="I214" s="164">
        <f t="shared" si="110"/>
        <v>5784.3</v>
      </c>
      <c r="J214" s="165">
        <f t="shared" si="111"/>
        <v>340.3</v>
      </c>
      <c r="K214" s="279">
        <v>0</v>
      </c>
      <c r="L214" s="170">
        <f t="shared" si="112"/>
        <v>57.8</v>
      </c>
      <c r="M214" s="243">
        <f t="shared" si="113"/>
        <v>23195.1</v>
      </c>
    </row>
    <row r="215" spans="1:13" x14ac:dyDescent="0.2">
      <c r="A215" s="242" t="s">
        <v>252</v>
      </c>
      <c r="B215" s="151">
        <v>17.100000000000001</v>
      </c>
      <c r="C215" s="114">
        <v>44.22</v>
      </c>
      <c r="D215" s="158">
        <v>30679</v>
      </c>
      <c r="E215" s="256">
        <v>19182</v>
      </c>
      <c r="F215" s="162">
        <f t="shared" si="108"/>
        <v>21529.1</v>
      </c>
      <c r="G215" s="160">
        <f t="shared" si="108"/>
        <v>5205.3999999999996</v>
      </c>
      <c r="H215" s="163">
        <f t="shared" si="109"/>
        <v>26734.5</v>
      </c>
      <c r="I215" s="164">
        <f t="shared" si="110"/>
        <v>9089.7000000000007</v>
      </c>
      <c r="J215" s="165">
        <f t="shared" si="111"/>
        <v>534.70000000000005</v>
      </c>
      <c r="K215" s="279">
        <v>0</v>
      </c>
      <c r="L215" s="170">
        <f t="shared" si="112"/>
        <v>90.9</v>
      </c>
      <c r="M215" s="243">
        <f t="shared" si="113"/>
        <v>36449.799999999996</v>
      </c>
    </row>
    <row r="216" spans="1:13" x14ac:dyDescent="0.2">
      <c r="A216" s="242" t="s">
        <v>27</v>
      </c>
      <c r="B216" s="151"/>
      <c r="C216" s="114"/>
      <c r="D216" s="158"/>
      <c r="E216" s="256"/>
      <c r="F216" s="162"/>
      <c r="G216" s="160"/>
      <c r="H216" s="163"/>
      <c r="I216" s="164"/>
      <c r="J216" s="165"/>
      <c r="K216" s="281"/>
      <c r="L216" s="170"/>
      <c r="M216" s="243"/>
    </row>
    <row r="217" spans="1:13" x14ac:dyDescent="0.2">
      <c r="A217" s="242" t="s">
        <v>326</v>
      </c>
      <c r="B217" s="151">
        <v>20.66</v>
      </c>
      <c r="C217" s="114">
        <v>44.22</v>
      </c>
      <c r="D217" s="158">
        <v>30679</v>
      </c>
      <c r="E217" s="256">
        <v>19182</v>
      </c>
      <c r="F217" s="162">
        <f t="shared" ref="F217:G221" si="114">ROUND(D217/B217*12,1)</f>
        <v>17819.400000000001</v>
      </c>
      <c r="G217" s="160">
        <f t="shared" si="114"/>
        <v>5205.3999999999996</v>
      </c>
      <c r="H217" s="163">
        <f>SUM(F217:G217)</f>
        <v>23024.800000000003</v>
      </c>
      <c r="I217" s="164">
        <f>ROUND(H217*0.34,1)</f>
        <v>7828.4</v>
      </c>
      <c r="J217" s="165">
        <f t="shared" ref="J217:J221" si="115">ROUND(H217*0.02,1)</f>
        <v>460.5</v>
      </c>
      <c r="K217" s="279">
        <v>0</v>
      </c>
      <c r="L217" s="170">
        <f t="shared" ref="L217:L221" si="116">ROUND(0.0034*H217,1)</f>
        <v>78.3</v>
      </c>
      <c r="M217" s="243">
        <f>SUM(H217:L217)</f>
        <v>31392.000000000004</v>
      </c>
    </row>
    <row r="218" spans="1:13" x14ac:dyDescent="0.2">
      <c r="A218" s="241" t="s">
        <v>327</v>
      </c>
      <c r="B218" s="151">
        <v>19.190000000000001</v>
      </c>
      <c r="C218" s="114">
        <v>44.22</v>
      </c>
      <c r="D218" s="158">
        <v>30679</v>
      </c>
      <c r="E218" s="256">
        <v>19182</v>
      </c>
      <c r="F218" s="162">
        <f t="shared" si="114"/>
        <v>19184.400000000001</v>
      </c>
      <c r="G218" s="160">
        <f t="shared" si="114"/>
        <v>5205.3999999999996</v>
      </c>
      <c r="H218" s="163">
        <f>SUM(F218:G218)</f>
        <v>24389.800000000003</v>
      </c>
      <c r="I218" s="164">
        <f>ROUND(H218*0.34,1)</f>
        <v>8292.5</v>
      </c>
      <c r="J218" s="165">
        <f t="shared" si="115"/>
        <v>487.8</v>
      </c>
      <c r="K218" s="279">
        <v>0</v>
      </c>
      <c r="L218" s="170">
        <f t="shared" si="116"/>
        <v>82.9</v>
      </c>
      <c r="M218" s="243">
        <f>SUM(H218:L218)</f>
        <v>33253.000000000007</v>
      </c>
    </row>
    <row r="219" spans="1:13" x14ac:dyDescent="0.2">
      <c r="A219" s="242" t="s">
        <v>241</v>
      </c>
      <c r="B219" s="151">
        <v>20.66</v>
      </c>
      <c r="C219" s="114">
        <v>44.22</v>
      </c>
      <c r="D219" s="158">
        <v>30679</v>
      </c>
      <c r="E219" s="256">
        <v>19182</v>
      </c>
      <c r="F219" s="162">
        <f t="shared" si="114"/>
        <v>17819.400000000001</v>
      </c>
      <c r="G219" s="160">
        <f t="shared" si="114"/>
        <v>5205.3999999999996</v>
      </c>
      <c r="H219" s="163">
        <f>SUM(F219:G219)</f>
        <v>23024.800000000003</v>
      </c>
      <c r="I219" s="164">
        <f>ROUND(H219*0.34,1)</f>
        <v>7828.4</v>
      </c>
      <c r="J219" s="165">
        <f t="shared" si="115"/>
        <v>460.5</v>
      </c>
      <c r="K219" s="279">
        <v>0</v>
      </c>
      <c r="L219" s="170">
        <f t="shared" si="116"/>
        <v>78.3</v>
      </c>
      <c r="M219" s="243">
        <f>SUM(H219:L219)</f>
        <v>31392.000000000004</v>
      </c>
    </row>
    <row r="220" spans="1:13" x14ac:dyDescent="0.2">
      <c r="A220" s="242" t="s">
        <v>328</v>
      </c>
      <c r="B220" s="151">
        <v>11.51</v>
      </c>
      <c r="C220" s="114">
        <v>44.22</v>
      </c>
      <c r="D220" s="158">
        <v>30679</v>
      </c>
      <c r="E220" s="256">
        <v>19182</v>
      </c>
      <c r="F220" s="162">
        <f t="shared" si="114"/>
        <v>31985.1</v>
      </c>
      <c r="G220" s="160">
        <f t="shared" si="114"/>
        <v>5205.3999999999996</v>
      </c>
      <c r="H220" s="163">
        <f>SUM(F220:G220)</f>
        <v>37190.5</v>
      </c>
      <c r="I220" s="164">
        <f>ROUND(H220*0.34,1)</f>
        <v>12644.8</v>
      </c>
      <c r="J220" s="165">
        <f t="shared" si="115"/>
        <v>743.8</v>
      </c>
      <c r="K220" s="279">
        <v>0</v>
      </c>
      <c r="L220" s="170">
        <f t="shared" si="116"/>
        <v>126.4</v>
      </c>
      <c r="M220" s="243">
        <f>SUM(H220:L220)</f>
        <v>50705.500000000007</v>
      </c>
    </row>
    <row r="221" spans="1:13" x14ac:dyDescent="0.2">
      <c r="A221" s="242" t="s">
        <v>259</v>
      </c>
      <c r="B221" s="151">
        <v>16.760000000000002</v>
      </c>
      <c r="C221" s="114">
        <v>44.22</v>
      </c>
      <c r="D221" s="158">
        <v>30679</v>
      </c>
      <c r="E221" s="256">
        <v>19182</v>
      </c>
      <c r="F221" s="162">
        <f t="shared" si="114"/>
        <v>21965.9</v>
      </c>
      <c r="G221" s="160">
        <f t="shared" si="114"/>
        <v>5205.3999999999996</v>
      </c>
      <c r="H221" s="163">
        <f>SUM(F221:G221)</f>
        <v>27171.300000000003</v>
      </c>
      <c r="I221" s="164">
        <f>ROUND(H221*0.34,1)</f>
        <v>9238.2000000000007</v>
      </c>
      <c r="J221" s="165">
        <f t="shared" si="115"/>
        <v>543.4</v>
      </c>
      <c r="K221" s="279">
        <v>0</v>
      </c>
      <c r="L221" s="170">
        <f t="shared" si="116"/>
        <v>92.4</v>
      </c>
      <c r="M221" s="243">
        <f>SUM(H221:L221)</f>
        <v>37045.300000000003</v>
      </c>
    </row>
    <row r="222" spans="1:13" x14ac:dyDescent="0.2">
      <c r="A222" s="242" t="s">
        <v>28</v>
      </c>
      <c r="B222" s="151"/>
      <c r="C222" s="114"/>
      <c r="D222" s="158"/>
      <c r="E222" s="256"/>
      <c r="F222" s="162"/>
      <c r="G222" s="160"/>
      <c r="H222" s="163"/>
      <c r="I222" s="164"/>
      <c r="J222" s="165"/>
      <c r="K222" s="281"/>
      <c r="L222" s="170"/>
      <c r="M222" s="243"/>
    </row>
    <row r="223" spans="1:13" x14ac:dyDescent="0.2">
      <c r="A223" s="241" t="s">
        <v>317</v>
      </c>
      <c r="B223" s="151">
        <v>21.7</v>
      </c>
      <c r="C223" s="114">
        <v>44.22</v>
      </c>
      <c r="D223" s="158">
        <v>30679</v>
      </c>
      <c r="E223" s="256">
        <v>19182</v>
      </c>
      <c r="F223" s="162">
        <f>ROUND(D223/B223*12,1)</f>
        <v>16965.3</v>
      </c>
      <c r="G223" s="160">
        <f>ROUND(E223/C223*12,1)</f>
        <v>5205.3999999999996</v>
      </c>
      <c r="H223" s="163">
        <f>SUM(F223:G223)</f>
        <v>22170.699999999997</v>
      </c>
      <c r="I223" s="164">
        <f>ROUND(H223*0.34,1)</f>
        <v>7538</v>
      </c>
      <c r="J223" s="165">
        <f t="shared" ref="J223" si="117">ROUND(H223*0.02,1)</f>
        <v>443.4</v>
      </c>
      <c r="K223" s="279">
        <v>0</v>
      </c>
      <c r="L223" s="170">
        <f t="shared" ref="L223" si="118">ROUND(0.0034*H223,1)</f>
        <v>75.400000000000006</v>
      </c>
      <c r="M223" s="243">
        <f>SUM(H223:L223)</f>
        <v>30227.5</v>
      </c>
    </row>
    <row r="224" spans="1:13" x14ac:dyDescent="0.2">
      <c r="A224" s="242" t="s">
        <v>29</v>
      </c>
      <c r="B224" s="151"/>
      <c r="C224" s="114"/>
      <c r="D224" s="158"/>
      <c r="E224" s="256"/>
      <c r="F224" s="162"/>
      <c r="G224" s="160"/>
      <c r="H224" s="163"/>
      <c r="I224" s="164"/>
      <c r="J224" s="165"/>
      <c r="K224" s="281"/>
      <c r="L224" s="170"/>
      <c r="M224" s="243"/>
    </row>
    <row r="225" spans="1:13" x14ac:dyDescent="0.2">
      <c r="A225" s="242" t="s">
        <v>237</v>
      </c>
      <c r="B225" s="151">
        <v>21.28</v>
      </c>
      <c r="C225" s="114">
        <v>63.32</v>
      </c>
      <c r="D225" s="158">
        <v>30679</v>
      </c>
      <c r="E225" s="256">
        <v>19182</v>
      </c>
      <c r="F225" s="162">
        <f>ROUND(D225/B225*12,1)</f>
        <v>17300.2</v>
      </c>
      <c r="G225" s="160">
        <f>ROUND(E225/C225*12,1)</f>
        <v>3635.2</v>
      </c>
      <c r="H225" s="163">
        <f>SUM(F225:G225)</f>
        <v>20935.400000000001</v>
      </c>
      <c r="I225" s="164">
        <f>ROUND(H225*0.34,1)</f>
        <v>7118</v>
      </c>
      <c r="J225" s="165">
        <f t="shared" ref="J225:J226" si="119">ROUND(H225*0.02,1)</f>
        <v>418.7</v>
      </c>
      <c r="K225" s="279">
        <v>0</v>
      </c>
      <c r="L225" s="170">
        <f t="shared" ref="L225:L226" si="120">ROUND(0.0034*H225,1)</f>
        <v>71.2</v>
      </c>
      <c r="M225" s="243">
        <f>SUM(H225:L225)</f>
        <v>28543.300000000003</v>
      </c>
    </row>
    <row r="226" spans="1:13" x14ac:dyDescent="0.2">
      <c r="A226" s="242" t="s">
        <v>111</v>
      </c>
      <c r="B226" s="151">
        <v>21.28</v>
      </c>
      <c r="C226" s="114">
        <v>44.22</v>
      </c>
      <c r="D226" s="158">
        <v>30679</v>
      </c>
      <c r="E226" s="256">
        <v>19182</v>
      </c>
      <c r="F226" s="162">
        <f>ROUND(D226/B226*12,1)</f>
        <v>17300.2</v>
      </c>
      <c r="G226" s="160">
        <f>ROUND(E226/C226*12,1)</f>
        <v>5205.3999999999996</v>
      </c>
      <c r="H226" s="163">
        <f>SUM(F226:G226)</f>
        <v>22505.599999999999</v>
      </c>
      <c r="I226" s="164">
        <f>ROUND(H226*0.34,1)</f>
        <v>7651.9</v>
      </c>
      <c r="J226" s="165">
        <f t="shared" si="119"/>
        <v>450.1</v>
      </c>
      <c r="K226" s="279">
        <v>0</v>
      </c>
      <c r="L226" s="170">
        <f t="shared" si="120"/>
        <v>76.5</v>
      </c>
      <c r="M226" s="243">
        <f>SUM(H226:L226)</f>
        <v>30684.1</v>
      </c>
    </row>
    <row r="227" spans="1:13" x14ac:dyDescent="0.2">
      <c r="A227" s="242" t="s">
        <v>30</v>
      </c>
      <c r="B227" s="151"/>
      <c r="C227" s="114"/>
      <c r="D227" s="158"/>
      <c r="E227" s="256"/>
      <c r="F227" s="162"/>
      <c r="G227" s="160"/>
      <c r="H227" s="163"/>
      <c r="I227" s="164"/>
      <c r="J227" s="165"/>
      <c r="K227" s="281"/>
      <c r="L227" s="170"/>
      <c r="M227" s="243"/>
    </row>
    <row r="228" spans="1:13" x14ac:dyDescent="0.2">
      <c r="A228" s="242" t="s">
        <v>112</v>
      </c>
      <c r="B228" s="151">
        <v>22.61</v>
      </c>
      <c r="C228" s="114">
        <v>44.22</v>
      </c>
      <c r="D228" s="158">
        <v>30679</v>
      </c>
      <c r="E228" s="256">
        <v>19182</v>
      </c>
      <c r="F228" s="162">
        <f>ROUND(D228/B228*12,1)</f>
        <v>16282.5</v>
      </c>
      <c r="G228" s="160">
        <f>ROUND(E228/C228*12,1)</f>
        <v>5205.3999999999996</v>
      </c>
      <c r="H228" s="163">
        <f>SUM(F228:G228)</f>
        <v>21487.9</v>
      </c>
      <c r="I228" s="164">
        <f>ROUND(H228*0.34,1)</f>
        <v>7305.9</v>
      </c>
      <c r="J228" s="165">
        <f t="shared" ref="J228:J229" si="121">ROUND(H228*0.02,1)</f>
        <v>429.8</v>
      </c>
      <c r="K228" s="279">
        <v>0</v>
      </c>
      <c r="L228" s="170">
        <f t="shared" ref="L228:L229" si="122">ROUND(0.0034*H228,1)</f>
        <v>73.099999999999994</v>
      </c>
      <c r="M228" s="243">
        <f>SUM(H228:L228)</f>
        <v>29296.7</v>
      </c>
    </row>
    <row r="229" spans="1:13" x14ac:dyDescent="0.2">
      <c r="A229" s="242" t="s">
        <v>31</v>
      </c>
      <c r="B229" s="151">
        <v>12.67</v>
      </c>
      <c r="C229" s="114">
        <v>37.19</v>
      </c>
      <c r="D229" s="158">
        <v>30679</v>
      </c>
      <c r="E229" s="256">
        <v>19182</v>
      </c>
      <c r="F229" s="162">
        <f>ROUND(D229/B229*12,1)</f>
        <v>29056.7</v>
      </c>
      <c r="G229" s="160">
        <f>ROUND(E229/C229*12,1)</f>
        <v>6189.4</v>
      </c>
      <c r="H229" s="163">
        <f>SUM(F229:G229)</f>
        <v>35246.1</v>
      </c>
      <c r="I229" s="164">
        <f>ROUND(H229*0.34,1)</f>
        <v>11983.7</v>
      </c>
      <c r="J229" s="165">
        <f t="shared" si="121"/>
        <v>704.9</v>
      </c>
      <c r="K229" s="279">
        <v>0</v>
      </c>
      <c r="L229" s="170">
        <f t="shared" si="122"/>
        <v>119.8</v>
      </c>
      <c r="M229" s="243">
        <f>SUM(H229:L229)</f>
        <v>48054.500000000007</v>
      </c>
    </row>
    <row r="230" spans="1:13" x14ac:dyDescent="0.2">
      <c r="A230" s="295" t="s">
        <v>113</v>
      </c>
      <c r="B230" s="171"/>
      <c r="C230" s="112"/>
      <c r="D230" s="140"/>
      <c r="E230" s="254"/>
      <c r="F230" s="172"/>
      <c r="G230" s="211"/>
      <c r="H230" s="174"/>
      <c r="I230" s="175"/>
      <c r="J230" s="176"/>
      <c r="K230" s="310"/>
      <c r="L230" s="311"/>
      <c r="M230" s="288"/>
    </row>
    <row r="231" spans="1:13" x14ac:dyDescent="0.2">
      <c r="A231" s="321" t="s">
        <v>405</v>
      </c>
      <c r="B231" s="145"/>
      <c r="C231" s="113"/>
      <c r="D231" s="147"/>
      <c r="E231" s="255"/>
      <c r="F231" s="177"/>
      <c r="G231" s="212"/>
      <c r="H231" s="179"/>
      <c r="I231" s="180"/>
      <c r="J231" s="181"/>
      <c r="K231" s="279"/>
      <c r="L231" s="214"/>
      <c r="M231" s="291"/>
    </row>
    <row r="232" spans="1:13" x14ac:dyDescent="0.2">
      <c r="A232" s="322" t="s">
        <v>279</v>
      </c>
      <c r="B232" s="151">
        <v>12.72</v>
      </c>
      <c r="C232" s="114">
        <v>60.3</v>
      </c>
      <c r="D232" s="147">
        <v>30679</v>
      </c>
      <c r="E232" s="255">
        <v>18934</v>
      </c>
      <c r="F232" s="162">
        <f t="shared" ref="F232:F244" si="123">ROUND(D232/B232*12,1)</f>
        <v>28942.5</v>
      </c>
      <c r="G232" s="160">
        <f t="shared" ref="G232:G244" si="124">ROUND(E232/C232*12,1)</f>
        <v>3768</v>
      </c>
      <c r="H232" s="179">
        <f t="shared" ref="H232:H244" si="125">SUM(F232:G232)</f>
        <v>32710.5</v>
      </c>
      <c r="I232" s="180">
        <f t="shared" ref="I232:I244" si="126">ROUND(H232*0.34,1)</f>
        <v>11121.6</v>
      </c>
      <c r="J232" s="181">
        <f t="shared" ref="J232:J244" si="127">ROUND(H232*0.02,1)</f>
        <v>654.20000000000005</v>
      </c>
      <c r="K232" s="279">
        <v>0</v>
      </c>
      <c r="L232" s="170">
        <f t="shared" ref="L232:L244" si="128">ROUND(0.0034*H232,1)</f>
        <v>111.2</v>
      </c>
      <c r="M232" s="291">
        <f t="shared" ref="M232:M244" si="129">SUM(H232:L232)</f>
        <v>44597.499999999993</v>
      </c>
    </row>
    <row r="233" spans="1:13" x14ac:dyDescent="0.2">
      <c r="A233" s="322" t="s">
        <v>281</v>
      </c>
      <c r="B233" s="151">
        <v>12.72</v>
      </c>
      <c r="C233" s="114">
        <v>60.3</v>
      </c>
      <c r="D233" s="147">
        <v>30679</v>
      </c>
      <c r="E233" s="255">
        <v>18934</v>
      </c>
      <c r="F233" s="162">
        <f t="shared" si="123"/>
        <v>28942.5</v>
      </c>
      <c r="G233" s="160">
        <f t="shared" si="124"/>
        <v>3768</v>
      </c>
      <c r="H233" s="179">
        <f t="shared" si="125"/>
        <v>32710.5</v>
      </c>
      <c r="I233" s="180">
        <f t="shared" si="126"/>
        <v>11121.6</v>
      </c>
      <c r="J233" s="181">
        <f t="shared" si="127"/>
        <v>654.20000000000005</v>
      </c>
      <c r="K233" s="279">
        <v>0</v>
      </c>
      <c r="L233" s="170">
        <f t="shared" si="128"/>
        <v>111.2</v>
      </c>
      <c r="M233" s="291">
        <f t="shared" si="129"/>
        <v>44597.499999999993</v>
      </c>
    </row>
    <row r="234" spans="1:13" x14ac:dyDescent="0.2">
      <c r="A234" s="322" t="s">
        <v>392</v>
      </c>
      <c r="B234" s="151">
        <v>12.72</v>
      </c>
      <c r="C234" s="114">
        <v>60.3</v>
      </c>
      <c r="D234" s="147">
        <v>30679</v>
      </c>
      <c r="E234" s="255">
        <v>18934</v>
      </c>
      <c r="F234" s="162">
        <f t="shared" si="123"/>
        <v>28942.5</v>
      </c>
      <c r="G234" s="160">
        <f t="shared" si="124"/>
        <v>3768</v>
      </c>
      <c r="H234" s="179">
        <f t="shared" si="125"/>
        <v>32710.5</v>
      </c>
      <c r="I234" s="180">
        <f t="shared" si="126"/>
        <v>11121.6</v>
      </c>
      <c r="J234" s="181">
        <f t="shared" si="127"/>
        <v>654.20000000000005</v>
      </c>
      <c r="K234" s="279">
        <v>0</v>
      </c>
      <c r="L234" s="170">
        <f t="shared" si="128"/>
        <v>111.2</v>
      </c>
      <c r="M234" s="291">
        <f t="shared" si="129"/>
        <v>44597.499999999993</v>
      </c>
    </row>
    <row r="235" spans="1:13" x14ac:dyDescent="0.2">
      <c r="A235" s="322" t="s">
        <v>330</v>
      </c>
      <c r="B235" s="151">
        <v>12.72</v>
      </c>
      <c r="C235" s="114">
        <v>60.3</v>
      </c>
      <c r="D235" s="147">
        <v>30679</v>
      </c>
      <c r="E235" s="255">
        <v>18934</v>
      </c>
      <c r="F235" s="162">
        <f t="shared" si="123"/>
        <v>28942.5</v>
      </c>
      <c r="G235" s="160">
        <f t="shared" si="124"/>
        <v>3768</v>
      </c>
      <c r="H235" s="179">
        <f t="shared" si="125"/>
        <v>32710.5</v>
      </c>
      <c r="I235" s="180">
        <f t="shared" si="126"/>
        <v>11121.6</v>
      </c>
      <c r="J235" s="181">
        <f t="shared" si="127"/>
        <v>654.20000000000005</v>
      </c>
      <c r="K235" s="279">
        <v>0</v>
      </c>
      <c r="L235" s="170">
        <f t="shared" si="128"/>
        <v>111.2</v>
      </c>
      <c r="M235" s="291">
        <f t="shared" si="129"/>
        <v>44597.499999999993</v>
      </c>
    </row>
    <row r="236" spans="1:13" x14ac:dyDescent="0.2">
      <c r="A236" s="322" t="s">
        <v>283</v>
      </c>
      <c r="B236" s="151">
        <v>12.72</v>
      </c>
      <c r="C236" s="114">
        <v>60.3</v>
      </c>
      <c r="D236" s="147">
        <v>30679</v>
      </c>
      <c r="E236" s="255">
        <v>18934</v>
      </c>
      <c r="F236" s="162">
        <f t="shared" si="123"/>
        <v>28942.5</v>
      </c>
      <c r="G236" s="160">
        <f t="shared" si="124"/>
        <v>3768</v>
      </c>
      <c r="H236" s="179">
        <f t="shared" si="125"/>
        <v>32710.5</v>
      </c>
      <c r="I236" s="180">
        <f t="shared" si="126"/>
        <v>11121.6</v>
      </c>
      <c r="J236" s="181">
        <f t="shared" si="127"/>
        <v>654.20000000000005</v>
      </c>
      <c r="K236" s="279">
        <v>0</v>
      </c>
      <c r="L236" s="170">
        <f t="shared" si="128"/>
        <v>111.2</v>
      </c>
      <c r="M236" s="291">
        <f t="shared" si="129"/>
        <v>44597.499999999993</v>
      </c>
    </row>
    <row r="237" spans="1:13" x14ac:dyDescent="0.2">
      <c r="A237" s="322" t="s">
        <v>331</v>
      </c>
      <c r="B237" s="151">
        <v>12.72</v>
      </c>
      <c r="C237" s="114">
        <v>60.3</v>
      </c>
      <c r="D237" s="147">
        <v>30679</v>
      </c>
      <c r="E237" s="255">
        <v>18934</v>
      </c>
      <c r="F237" s="162">
        <f t="shared" si="123"/>
        <v>28942.5</v>
      </c>
      <c r="G237" s="160">
        <f t="shared" si="124"/>
        <v>3768</v>
      </c>
      <c r="H237" s="179">
        <f t="shared" si="125"/>
        <v>32710.5</v>
      </c>
      <c r="I237" s="180">
        <f t="shared" si="126"/>
        <v>11121.6</v>
      </c>
      <c r="J237" s="181">
        <f t="shared" si="127"/>
        <v>654.20000000000005</v>
      </c>
      <c r="K237" s="279">
        <v>0</v>
      </c>
      <c r="L237" s="170">
        <f t="shared" si="128"/>
        <v>111.2</v>
      </c>
      <c r="M237" s="291">
        <f t="shared" si="129"/>
        <v>44597.499999999993</v>
      </c>
    </row>
    <row r="238" spans="1:13" x14ac:dyDescent="0.2">
      <c r="A238" s="322" t="s">
        <v>286</v>
      </c>
      <c r="B238" s="151">
        <v>12.72</v>
      </c>
      <c r="C238" s="114">
        <v>60.3</v>
      </c>
      <c r="D238" s="147">
        <v>30679</v>
      </c>
      <c r="E238" s="255">
        <v>18934</v>
      </c>
      <c r="F238" s="162">
        <f t="shared" si="123"/>
        <v>28942.5</v>
      </c>
      <c r="G238" s="160">
        <f t="shared" si="124"/>
        <v>3768</v>
      </c>
      <c r="H238" s="179">
        <f t="shared" si="125"/>
        <v>32710.5</v>
      </c>
      <c r="I238" s="180">
        <f t="shared" si="126"/>
        <v>11121.6</v>
      </c>
      <c r="J238" s="181">
        <f t="shared" si="127"/>
        <v>654.20000000000005</v>
      </c>
      <c r="K238" s="279">
        <v>0</v>
      </c>
      <c r="L238" s="170">
        <f t="shared" si="128"/>
        <v>111.2</v>
      </c>
      <c r="M238" s="291">
        <f t="shared" si="129"/>
        <v>44597.499999999993</v>
      </c>
    </row>
    <row r="239" spans="1:13" x14ac:dyDescent="0.2">
      <c r="A239" s="322" t="s">
        <v>287</v>
      </c>
      <c r="B239" s="151">
        <v>12.72</v>
      </c>
      <c r="C239" s="114">
        <v>60.3</v>
      </c>
      <c r="D239" s="147">
        <v>30679</v>
      </c>
      <c r="E239" s="255">
        <v>18934</v>
      </c>
      <c r="F239" s="162">
        <f t="shared" si="123"/>
        <v>28942.5</v>
      </c>
      <c r="G239" s="160">
        <f t="shared" si="124"/>
        <v>3768</v>
      </c>
      <c r="H239" s="179">
        <f t="shared" si="125"/>
        <v>32710.5</v>
      </c>
      <c r="I239" s="180">
        <f t="shared" si="126"/>
        <v>11121.6</v>
      </c>
      <c r="J239" s="181">
        <f t="shared" si="127"/>
        <v>654.20000000000005</v>
      </c>
      <c r="K239" s="279">
        <v>0</v>
      </c>
      <c r="L239" s="170">
        <f t="shared" si="128"/>
        <v>111.2</v>
      </c>
      <c r="M239" s="291">
        <f t="shared" si="129"/>
        <v>44597.499999999993</v>
      </c>
    </row>
    <row r="240" spans="1:13" x14ac:dyDescent="0.2">
      <c r="A240" s="322" t="s">
        <v>292</v>
      </c>
      <c r="B240" s="151">
        <v>12.72</v>
      </c>
      <c r="C240" s="114">
        <v>60.3</v>
      </c>
      <c r="D240" s="147">
        <v>30679</v>
      </c>
      <c r="E240" s="255">
        <v>18934</v>
      </c>
      <c r="F240" s="162">
        <f t="shared" si="123"/>
        <v>28942.5</v>
      </c>
      <c r="G240" s="160">
        <f t="shared" si="124"/>
        <v>3768</v>
      </c>
      <c r="H240" s="179">
        <f t="shared" si="125"/>
        <v>32710.5</v>
      </c>
      <c r="I240" s="180">
        <f t="shared" si="126"/>
        <v>11121.6</v>
      </c>
      <c r="J240" s="181">
        <f t="shared" si="127"/>
        <v>654.20000000000005</v>
      </c>
      <c r="K240" s="279">
        <v>0</v>
      </c>
      <c r="L240" s="170">
        <f t="shared" si="128"/>
        <v>111.2</v>
      </c>
      <c r="M240" s="291">
        <f t="shared" si="129"/>
        <v>44597.499999999993</v>
      </c>
    </row>
    <row r="241" spans="1:13" x14ac:dyDescent="0.2">
      <c r="A241" s="322" t="s">
        <v>297</v>
      </c>
      <c r="B241" s="151">
        <v>12.72</v>
      </c>
      <c r="C241" s="114">
        <v>60.3</v>
      </c>
      <c r="D241" s="147">
        <v>30679</v>
      </c>
      <c r="E241" s="255">
        <v>18934</v>
      </c>
      <c r="F241" s="162">
        <f t="shared" si="123"/>
        <v>28942.5</v>
      </c>
      <c r="G241" s="160">
        <f t="shared" si="124"/>
        <v>3768</v>
      </c>
      <c r="H241" s="179">
        <f t="shared" si="125"/>
        <v>32710.5</v>
      </c>
      <c r="I241" s="180">
        <f t="shared" si="126"/>
        <v>11121.6</v>
      </c>
      <c r="J241" s="181">
        <f t="shared" si="127"/>
        <v>654.20000000000005</v>
      </c>
      <c r="K241" s="279">
        <v>0</v>
      </c>
      <c r="L241" s="170">
        <f t="shared" si="128"/>
        <v>111.2</v>
      </c>
      <c r="M241" s="291">
        <f t="shared" si="129"/>
        <v>44597.499999999993</v>
      </c>
    </row>
    <row r="242" spans="1:13" x14ac:dyDescent="0.2">
      <c r="A242" s="322" t="s">
        <v>298</v>
      </c>
      <c r="B242" s="151">
        <v>12.72</v>
      </c>
      <c r="C242" s="114">
        <v>60.3</v>
      </c>
      <c r="D242" s="147">
        <v>30679</v>
      </c>
      <c r="E242" s="255">
        <v>18934</v>
      </c>
      <c r="F242" s="162">
        <f t="shared" si="123"/>
        <v>28942.5</v>
      </c>
      <c r="G242" s="160">
        <f t="shared" si="124"/>
        <v>3768</v>
      </c>
      <c r="H242" s="179">
        <f t="shared" si="125"/>
        <v>32710.5</v>
      </c>
      <c r="I242" s="180">
        <f t="shared" si="126"/>
        <v>11121.6</v>
      </c>
      <c r="J242" s="181">
        <f t="shared" si="127"/>
        <v>654.20000000000005</v>
      </c>
      <c r="K242" s="279">
        <v>0</v>
      </c>
      <c r="L242" s="170">
        <f t="shared" si="128"/>
        <v>111.2</v>
      </c>
      <c r="M242" s="291">
        <f t="shared" si="129"/>
        <v>44597.499999999993</v>
      </c>
    </row>
    <row r="243" spans="1:13" x14ac:dyDescent="0.2">
      <c r="A243" s="322" t="s">
        <v>300</v>
      </c>
      <c r="B243" s="151">
        <v>12.72</v>
      </c>
      <c r="C243" s="114">
        <v>60.3</v>
      </c>
      <c r="D243" s="147">
        <v>30679</v>
      </c>
      <c r="E243" s="255">
        <v>18934</v>
      </c>
      <c r="F243" s="162">
        <f t="shared" si="123"/>
        <v>28942.5</v>
      </c>
      <c r="G243" s="160">
        <f t="shared" si="124"/>
        <v>3768</v>
      </c>
      <c r="H243" s="179">
        <f t="shared" si="125"/>
        <v>32710.5</v>
      </c>
      <c r="I243" s="180">
        <f t="shared" si="126"/>
        <v>11121.6</v>
      </c>
      <c r="J243" s="181">
        <f t="shared" si="127"/>
        <v>654.20000000000005</v>
      </c>
      <c r="K243" s="279">
        <v>0</v>
      </c>
      <c r="L243" s="170">
        <f t="shared" si="128"/>
        <v>111.2</v>
      </c>
      <c r="M243" s="291">
        <f t="shared" si="129"/>
        <v>44597.499999999993</v>
      </c>
    </row>
    <row r="244" spans="1:13" x14ac:dyDescent="0.2">
      <c r="A244" s="322" t="s">
        <v>251</v>
      </c>
      <c r="B244" s="151">
        <v>12.72</v>
      </c>
      <c r="C244" s="114">
        <v>60.3</v>
      </c>
      <c r="D244" s="147">
        <v>30679</v>
      </c>
      <c r="E244" s="255">
        <v>18934</v>
      </c>
      <c r="F244" s="162">
        <f t="shared" si="123"/>
        <v>28942.5</v>
      </c>
      <c r="G244" s="160">
        <f t="shared" si="124"/>
        <v>3768</v>
      </c>
      <c r="H244" s="179">
        <f t="shared" si="125"/>
        <v>32710.5</v>
      </c>
      <c r="I244" s="180">
        <f t="shared" si="126"/>
        <v>11121.6</v>
      </c>
      <c r="J244" s="181">
        <f t="shared" si="127"/>
        <v>654.20000000000005</v>
      </c>
      <c r="K244" s="279">
        <v>0</v>
      </c>
      <c r="L244" s="170">
        <f t="shared" si="128"/>
        <v>111.2</v>
      </c>
      <c r="M244" s="291">
        <f t="shared" si="129"/>
        <v>44597.499999999993</v>
      </c>
    </row>
    <row r="245" spans="1:13" x14ac:dyDescent="0.2">
      <c r="A245" s="323" t="s">
        <v>113</v>
      </c>
      <c r="B245" s="171"/>
      <c r="C245" s="115"/>
      <c r="D245" s="140"/>
      <c r="E245" s="254"/>
      <c r="F245" s="172"/>
      <c r="G245" s="211"/>
      <c r="H245" s="174"/>
      <c r="I245" s="175"/>
      <c r="J245" s="176"/>
      <c r="K245" s="310"/>
      <c r="L245" s="311"/>
      <c r="M245" s="288"/>
    </row>
    <row r="246" spans="1:13" x14ac:dyDescent="0.2">
      <c r="A246" s="324" t="s">
        <v>113</v>
      </c>
      <c r="B246" s="171"/>
      <c r="C246" s="115"/>
      <c r="D246" s="140"/>
      <c r="E246" s="254"/>
      <c r="F246" s="172"/>
      <c r="G246" s="173"/>
      <c r="H246" s="174"/>
      <c r="I246" s="175"/>
      <c r="J246" s="213"/>
      <c r="K246" s="310"/>
      <c r="L246" s="311"/>
      <c r="M246" s="288"/>
    </row>
    <row r="247" spans="1:13" x14ac:dyDescent="0.2">
      <c r="A247" s="325" t="s">
        <v>48</v>
      </c>
      <c r="B247" s="171"/>
      <c r="C247" s="115"/>
      <c r="D247" s="260"/>
      <c r="E247" s="254"/>
      <c r="F247" s="172"/>
      <c r="G247" s="173"/>
      <c r="H247" s="174"/>
      <c r="I247" s="175"/>
      <c r="J247" s="213"/>
      <c r="K247" s="177"/>
      <c r="L247" s="311"/>
      <c r="M247" s="288"/>
    </row>
    <row r="248" spans="1:13" x14ac:dyDescent="0.2">
      <c r="A248" s="242" t="s">
        <v>272</v>
      </c>
      <c r="B248" s="151">
        <v>13.02</v>
      </c>
      <c r="C248" s="114">
        <v>49.25</v>
      </c>
      <c r="D248" s="158">
        <v>33337</v>
      </c>
      <c r="E248" s="256">
        <v>18934</v>
      </c>
      <c r="F248" s="162">
        <f>ROUND(D248/B248*12,1)</f>
        <v>30725.3</v>
      </c>
      <c r="G248" s="167">
        <f>ROUND(E248/C248*12,1)</f>
        <v>4613.3999999999996</v>
      </c>
      <c r="H248" s="168">
        <f>SUM(F248:G248)</f>
        <v>35338.699999999997</v>
      </c>
      <c r="I248" s="164">
        <f>ROUND(H248*0.34,1)</f>
        <v>12015.2</v>
      </c>
      <c r="J248" s="165">
        <f t="shared" ref="J248" si="130">ROUND(H248*0.02,1)</f>
        <v>706.8</v>
      </c>
      <c r="K248" s="279">
        <v>570</v>
      </c>
      <c r="L248" s="170">
        <f t="shared" ref="L248" si="131">ROUND(0.0034*H248,1)</f>
        <v>120.2</v>
      </c>
      <c r="M248" s="243">
        <f>SUM(H248:L248)</f>
        <v>48750.899999999994</v>
      </c>
    </row>
    <row r="249" spans="1:13" x14ac:dyDescent="0.2">
      <c r="A249" s="326" t="s">
        <v>113</v>
      </c>
      <c r="B249" s="171"/>
      <c r="C249" s="115"/>
      <c r="D249" s="140"/>
      <c r="E249" s="254"/>
      <c r="F249" s="172"/>
      <c r="G249" s="173"/>
      <c r="H249" s="174"/>
      <c r="I249" s="175"/>
      <c r="J249" s="213"/>
      <c r="K249" s="310"/>
      <c r="L249" s="311"/>
      <c r="M249" s="288"/>
    </row>
    <row r="250" spans="1:13" x14ac:dyDescent="0.2">
      <c r="A250" s="295" t="s">
        <v>113</v>
      </c>
      <c r="B250" s="171"/>
      <c r="C250" s="112"/>
      <c r="D250" s="140"/>
      <c r="E250" s="254"/>
      <c r="F250" s="172"/>
      <c r="G250" s="211"/>
      <c r="H250" s="174"/>
      <c r="I250" s="175"/>
      <c r="J250" s="176"/>
      <c r="K250" s="310"/>
      <c r="L250" s="311"/>
      <c r="M250" s="288"/>
    </row>
    <row r="251" spans="1:13" x14ac:dyDescent="0.2">
      <c r="A251" s="325" t="s">
        <v>47</v>
      </c>
      <c r="B251" s="171"/>
      <c r="C251" s="115"/>
      <c r="D251" s="140"/>
      <c r="E251" s="254"/>
      <c r="F251" s="172"/>
      <c r="G251" s="173"/>
      <c r="H251" s="174"/>
      <c r="I251" s="175"/>
      <c r="J251" s="176"/>
      <c r="K251" s="310"/>
      <c r="L251" s="311"/>
      <c r="M251" s="288"/>
    </row>
    <row r="252" spans="1:13" x14ac:dyDescent="0.2">
      <c r="A252" s="327" t="s">
        <v>46</v>
      </c>
      <c r="B252" s="145">
        <v>11.27</v>
      </c>
      <c r="C252" s="113">
        <v>37.19</v>
      </c>
      <c r="D252" s="140">
        <v>33337</v>
      </c>
      <c r="E252" s="254">
        <v>18934</v>
      </c>
      <c r="F252" s="172">
        <f t="shared" ref="F252:F262" si="132">ROUND(D252/B252*12,1)</f>
        <v>35496.400000000001</v>
      </c>
      <c r="G252" s="173">
        <f t="shared" ref="G252:G262" si="133">ROUND(E252/C252*12,1)</f>
        <v>6109.4</v>
      </c>
      <c r="H252" s="174">
        <f t="shared" ref="H252:H261" si="134">SUM(F252:G252)</f>
        <v>41605.800000000003</v>
      </c>
      <c r="I252" s="175">
        <f t="shared" ref="I252:I261" si="135">ROUND(H252*0.34,1)</f>
        <v>14146</v>
      </c>
      <c r="J252" s="176">
        <f t="shared" ref="J252:J261" si="136">ROUND(H252*0.02,1)</f>
        <v>832.1</v>
      </c>
      <c r="K252" s="310">
        <v>530</v>
      </c>
      <c r="L252" s="311">
        <f t="shared" ref="L252:L262" si="137">ROUND(0.0034*H252,1)</f>
        <v>141.5</v>
      </c>
      <c r="M252" s="288">
        <f t="shared" ref="M252:M261" si="138">SUM(H252:L252)</f>
        <v>57255.4</v>
      </c>
    </row>
    <row r="253" spans="1:13" x14ac:dyDescent="0.2">
      <c r="A253" s="328" t="s">
        <v>32</v>
      </c>
      <c r="B253" s="151">
        <v>11.27</v>
      </c>
      <c r="C253" s="114">
        <v>37.19</v>
      </c>
      <c r="D253" s="158">
        <v>33337</v>
      </c>
      <c r="E253" s="256">
        <v>18934</v>
      </c>
      <c r="F253" s="162">
        <f t="shared" si="132"/>
        <v>35496.400000000001</v>
      </c>
      <c r="G253" s="160">
        <f t="shared" si="133"/>
        <v>6109.4</v>
      </c>
      <c r="H253" s="163">
        <f t="shared" si="134"/>
        <v>41605.800000000003</v>
      </c>
      <c r="I253" s="164">
        <f t="shared" si="135"/>
        <v>14146</v>
      </c>
      <c r="J253" s="165">
        <f t="shared" si="136"/>
        <v>832.1</v>
      </c>
      <c r="K253" s="281">
        <v>530</v>
      </c>
      <c r="L253" s="170">
        <f t="shared" si="137"/>
        <v>141.5</v>
      </c>
      <c r="M253" s="243">
        <f t="shared" si="138"/>
        <v>57255.4</v>
      </c>
    </row>
    <row r="254" spans="1:13" x14ac:dyDescent="0.2">
      <c r="A254" s="328" t="s">
        <v>277</v>
      </c>
      <c r="B254" s="151">
        <v>11.96</v>
      </c>
      <c r="C254" s="114">
        <v>32.159999999999997</v>
      </c>
      <c r="D254" s="158">
        <v>33337</v>
      </c>
      <c r="E254" s="256">
        <v>18934</v>
      </c>
      <c r="F254" s="162">
        <f t="shared" si="132"/>
        <v>33448.5</v>
      </c>
      <c r="G254" s="160">
        <f t="shared" si="133"/>
        <v>7064.9</v>
      </c>
      <c r="H254" s="163">
        <f t="shared" si="134"/>
        <v>40513.4</v>
      </c>
      <c r="I254" s="164">
        <f t="shared" si="135"/>
        <v>13774.6</v>
      </c>
      <c r="J254" s="165">
        <f t="shared" si="136"/>
        <v>810.3</v>
      </c>
      <c r="K254" s="281">
        <v>530</v>
      </c>
      <c r="L254" s="170">
        <f t="shared" si="137"/>
        <v>137.69999999999999</v>
      </c>
      <c r="M254" s="243">
        <f t="shared" si="138"/>
        <v>55766</v>
      </c>
    </row>
    <row r="255" spans="1:13" x14ac:dyDescent="0.2">
      <c r="A255" s="329" t="s">
        <v>344</v>
      </c>
      <c r="B255" s="151">
        <v>11.06</v>
      </c>
      <c r="C255" s="114">
        <v>29.15</v>
      </c>
      <c r="D255" s="158">
        <v>33337</v>
      </c>
      <c r="E255" s="256">
        <v>18934</v>
      </c>
      <c r="F255" s="162">
        <f t="shared" si="132"/>
        <v>36170.300000000003</v>
      </c>
      <c r="G255" s="160">
        <f t="shared" si="133"/>
        <v>7794.4</v>
      </c>
      <c r="H255" s="163">
        <f t="shared" si="134"/>
        <v>43964.700000000004</v>
      </c>
      <c r="I255" s="164">
        <f t="shared" si="135"/>
        <v>14948</v>
      </c>
      <c r="J255" s="165">
        <f t="shared" si="136"/>
        <v>879.3</v>
      </c>
      <c r="K255" s="281">
        <v>530</v>
      </c>
      <c r="L255" s="170">
        <f t="shared" si="137"/>
        <v>149.5</v>
      </c>
      <c r="M255" s="243">
        <f t="shared" si="138"/>
        <v>60471.500000000007</v>
      </c>
    </row>
    <row r="256" spans="1:13" x14ac:dyDescent="0.2">
      <c r="A256" s="328" t="s">
        <v>273</v>
      </c>
      <c r="B256" s="151">
        <v>10.28</v>
      </c>
      <c r="C256" s="114">
        <v>49.25</v>
      </c>
      <c r="D256" s="158">
        <v>33337</v>
      </c>
      <c r="E256" s="256">
        <v>18934</v>
      </c>
      <c r="F256" s="162">
        <f t="shared" si="132"/>
        <v>38914.800000000003</v>
      </c>
      <c r="G256" s="160">
        <f t="shared" si="133"/>
        <v>4613.3999999999996</v>
      </c>
      <c r="H256" s="163">
        <f t="shared" si="134"/>
        <v>43528.200000000004</v>
      </c>
      <c r="I256" s="164">
        <f t="shared" si="135"/>
        <v>14799.6</v>
      </c>
      <c r="J256" s="165">
        <f t="shared" si="136"/>
        <v>870.6</v>
      </c>
      <c r="K256" s="281">
        <v>530</v>
      </c>
      <c r="L256" s="170">
        <f t="shared" si="137"/>
        <v>148</v>
      </c>
      <c r="M256" s="243">
        <f t="shared" si="138"/>
        <v>59876.4</v>
      </c>
    </row>
    <row r="257" spans="1:13" x14ac:dyDescent="0.2">
      <c r="A257" s="329" t="s">
        <v>276</v>
      </c>
      <c r="B257" s="151">
        <v>10.28</v>
      </c>
      <c r="C257" s="114">
        <v>49.25</v>
      </c>
      <c r="D257" s="158">
        <v>33337</v>
      </c>
      <c r="E257" s="256">
        <v>18934</v>
      </c>
      <c r="F257" s="162">
        <f t="shared" si="132"/>
        <v>38914.800000000003</v>
      </c>
      <c r="G257" s="160">
        <f t="shared" si="133"/>
        <v>4613.3999999999996</v>
      </c>
      <c r="H257" s="163">
        <f t="shared" si="134"/>
        <v>43528.200000000004</v>
      </c>
      <c r="I257" s="164">
        <f t="shared" si="135"/>
        <v>14799.6</v>
      </c>
      <c r="J257" s="165">
        <f t="shared" si="136"/>
        <v>870.6</v>
      </c>
      <c r="K257" s="281">
        <v>530</v>
      </c>
      <c r="L257" s="170">
        <f t="shared" si="137"/>
        <v>148</v>
      </c>
      <c r="M257" s="243">
        <f t="shared" si="138"/>
        <v>59876.4</v>
      </c>
    </row>
    <row r="258" spans="1:13" x14ac:dyDescent="0.2">
      <c r="A258" s="329" t="s">
        <v>274</v>
      </c>
      <c r="B258" s="151">
        <v>10.28</v>
      </c>
      <c r="C258" s="114">
        <v>49.25</v>
      </c>
      <c r="D258" s="158">
        <v>33337</v>
      </c>
      <c r="E258" s="256">
        <v>18934</v>
      </c>
      <c r="F258" s="162">
        <f t="shared" si="132"/>
        <v>38914.800000000003</v>
      </c>
      <c r="G258" s="160">
        <f t="shared" si="133"/>
        <v>4613.3999999999996</v>
      </c>
      <c r="H258" s="163">
        <f t="shared" si="134"/>
        <v>43528.200000000004</v>
      </c>
      <c r="I258" s="164">
        <f t="shared" si="135"/>
        <v>14799.6</v>
      </c>
      <c r="J258" s="165">
        <f t="shared" si="136"/>
        <v>870.6</v>
      </c>
      <c r="K258" s="281">
        <v>530</v>
      </c>
      <c r="L258" s="170">
        <f t="shared" si="137"/>
        <v>148</v>
      </c>
      <c r="M258" s="243">
        <f t="shared" si="138"/>
        <v>59876.4</v>
      </c>
    </row>
    <row r="259" spans="1:13" x14ac:dyDescent="0.2">
      <c r="A259" s="329" t="s">
        <v>275</v>
      </c>
      <c r="B259" s="151">
        <v>10.28</v>
      </c>
      <c r="C259" s="114">
        <v>49.25</v>
      </c>
      <c r="D259" s="158">
        <v>33337</v>
      </c>
      <c r="E259" s="256">
        <v>18934</v>
      </c>
      <c r="F259" s="162">
        <f t="shared" si="132"/>
        <v>38914.800000000003</v>
      </c>
      <c r="G259" s="160">
        <f t="shared" si="133"/>
        <v>4613.3999999999996</v>
      </c>
      <c r="H259" s="163">
        <f t="shared" si="134"/>
        <v>43528.200000000004</v>
      </c>
      <c r="I259" s="164">
        <f t="shared" si="135"/>
        <v>14799.6</v>
      </c>
      <c r="J259" s="165">
        <f t="shared" si="136"/>
        <v>870.6</v>
      </c>
      <c r="K259" s="281">
        <v>530</v>
      </c>
      <c r="L259" s="170">
        <f t="shared" si="137"/>
        <v>148</v>
      </c>
      <c r="M259" s="243">
        <f t="shared" si="138"/>
        <v>59876.4</v>
      </c>
    </row>
    <row r="260" spans="1:13" x14ac:dyDescent="0.2">
      <c r="A260" s="328" t="s">
        <v>33</v>
      </c>
      <c r="B260" s="151">
        <v>10.28</v>
      </c>
      <c r="C260" s="114">
        <v>49.25</v>
      </c>
      <c r="D260" s="158">
        <v>33337</v>
      </c>
      <c r="E260" s="256">
        <v>18934</v>
      </c>
      <c r="F260" s="162">
        <f t="shared" si="132"/>
        <v>38914.800000000003</v>
      </c>
      <c r="G260" s="160">
        <f t="shared" si="133"/>
        <v>4613.3999999999996</v>
      </c>
      <c r="H260" s="163">
        <f t="shared" si="134"/>
        <v>43528.200000000004</v>
      </c>
      <c r="I260" s="164">
        <f t="shared" si="135"/>
        <v>14799.6</v>
      </c>
      <c r="J260" s="165">
        <f t="shared" si="136"/>
        <v>870.6</v>
      </c>
      <c r="K260" s="281">
        <v>530</v>
      </c>
      <c r="L260" s="170">
        <f t="shared" si="137"/>
        <v>148</v>
      </c>
      <c r="M260" s="243">
        <f t="shared" si="138"/>
        <v>59876.4</v>
      </c>
    </row>
    <row r="261" spans="1:13" x14ac:dyDescent="0.2">
      <c r="A261" s="328" t="s">
        <v>253</v>
      </c>
      <c r="B261" s="151">
        <v>11.96</v>
      </c>
      <c r="C261" s="114">
        <v>49.25</v>
      </c>
      <c r="D261" s="158">
        <v>33337</v>
      </c>
      <c r="E261" s="256">
        <v>18934</v>
      </c>
      <c r="F261" s="162">
        <f t="shared" si="132"/>
        <v>33448.5</v>
      </c>
      <c r="G261" s="160">
        <f t="shared" si="133"/>
        <v>4613.3999999999996</v>
      </c>
      <c r="H261" s="163">
        <f t="shared" si="134"/>
        <v>38061.9</v>
      </c>
      <c r="I261" s="164">
        <f t="shared" si="135"/>
        <v>12941</v>
      </c>
      <c r="J261" s="165">
        <f t="shared" si="136"/>
        <v>761.2</v>
      </c>
      <c r="K261" s="281">
        <v>530</v>
      </c>
      <c r="L261" s="170">
        <f t="shared" si="137"/>
        <v>129.4</v>
      </c>
      <c r="M261" s="243">
        <f t="shared" si="138"/>
        <v>52423.5</v>
      </c>
    </row>
    <row r="262" spans="1:13" x14ac:dyDescent="0.2">
      <c r="A262" s="328" t="s">
        <v>360</v>
      </c>
      <c r="B262" s="151">
        <v>8.9700000000000006</v>
      </c>
      <c r="C262" s="114">
        <v>49.25</v>
      </c>
      <c r="D262" s="158">
        <v>32106</v>
      </c>
      <c r="E262" s="256">
        <v>18934</v>
      </c>
      <c r="F262" s="162">
        <f t="shared" si="132"/>
        <v>42951.199999999997</v>
      </c>
      <c r="G262" s="160">
        <f t="shared" si="133"/>
        <v>4613.3999999999996</v>
      </c>
      <c r="H262" s="163">
        <f t="shared" ref="H262" si="139">SUM(F262:G262)</f>
        <v>47564.6</v>
      </c>
      <c r="I262" s="164">
        <f t="shared" ref="I262" si="140">ROUND(H262*0.34,1)</f>
        <v>16172</v>
      </c>
      <c r="J262" s="165">
        <f t="shared" ref="J262" si="141">ROUND(H262*0.02,1)</f>
        <v>951.3</v>
      </c>
      <c r="K262" s="281">
        <v>530</v>
      </c>
      <c r="L262" s="170">
        <f t="shared" si="137"/>
        <v>161.69999999999999</v>
      </c>
      <c r="M262" s="243">
        <f t="shared" ref="M262" si="142">SUM(H262:L262)</f>
        <v>65379.6</v>
      </c>
    </row>
    <row r="263" spans="1:13" x14ac:dyDescent="0.2">
      <c r="A263" s="330" t="s">
        <v>1</v>
      </c>
      <c r="B263" s="182"/>
      <c r="C263" s="183"/>
      <c r="D263" s="140"/>
      <c r="E263" s="254"/>
      <c r="F263" s="172"/>
      <c r="G263" s="173"/>
      <c r="H263" s="174"/>
      <c r="I263" s="175"/>
      <c r="J263" s="213"/>
      <c r="K263" s="310"/>
      <c r="L263" s="311"/>
      <c r="M263" s="288"/>
    </row>
    <row r="264" spans="1:13" x14ac:dyDescent="0.2">
      <c r="A264" s="116" t="s">
        <v>3</v>
      </c>
      <c r="B264" s="145">
        <v>2413</v>
      </c>
      <c r="C264" s="149">
        <v>6900</v>
      </c>
      <c r="D264" s="140">
        <v>33625</v>
      </c>
      <c r="E264" s="255">
        <v>23808</v>
      </c>
      <c r="F264" s="177">
        <f t="shared" ref="F264:G266" si="143">ROUND(D264/B264*12,1)</f>
        <v>167.2</v>
      </c>
      <c r="G264" s="178">
        <f t="shared" si="143"/>
        <v>41.4</v>
      </c>
      <c r="H264" s="214">
        <f>SUM(F264:G264)</f>
        <v>208.6</v>
      </c>
      <c r="I264" s="180">
        <f>ROUND(H264*0.34,1)</f>
        <v>70.900000000000006</v>
      </c>
      <c r="J264" s="181">
        <f t="shared" ref="J264:J266" si="144">ROUND(H264*0.02,1)</f>
        <v>4.2</v>
      </c>
      <c r="K264" s="279">
        <v>6</v>
      </c>
      <c r="L264" s="214">
        <f t="shared" ref="L264:L266" si="145">ROUND(0.0034*H264,1)</f>
        <v>0.7</v>
      </c>
      <c r="M264" s="291">
        <f>SUM(H264:L264)</f>
        <v>290.39999999999998</v>
      </c>
    </row>
    <row r="265" spans="1:13" x14ac:dyDescent="0.2">
      <c r="A265" s="116" t="s">
        <v>4</v>
      </c>
      <c r="B265" s="151">
        <v>182</v>
      </c>
      <c r="C265" s="153">
        <v>1056</v>
      </c>
      <c r="D265" s="158">
        <v>33394</v>
      </c>
      <c r="E265" s="255">
        <v>23808</v>
      </c>
      <c r="F265" s="177">
        <f t="shared" si="143"/>
        <v>2201.8000000000002</v>
      </c>
      <c r="G265" s="178">
        <f t="shared" si="143"/>
        <v>270.5</v>
      </c>
      <c r="H265" s="179">
        <f>SUM(F265:G265)</f>
        <v>2472.3000000000002</v>
      </c>
      <c r="I265" s="175">
        <f>ROUND(H265*0.34,1)</f>
        <v>840.6</v>
      </c>
      <c r="J265" s="181">
        <f t="shared" si="144"/>
        <v>49.4</v>
      </c>
      <c r="K265" s="310">
        <v>34</v>
      </c>
      <c r="L265" s="311">
        <f t="shared" si="145"/>
        <v>8.4</v>
      </c>
      <c r="M265" s="291">
        <f>SUM(H265:L265)</f>
        <v>3404.7000000000003</v>
      </c>
    </row>
    <row r="266" spans="1:13" x14ac:dyDescent="0.2">
      <c r="A266" s="116" t="s">
        <v>349</v>
      </c>
      <c r="B266" s="151">
        <v>700</v>
      </c>
      <c r="C266" s="114">
        <v>1548</v>
      </c>
      <c r="D266" s="158">
        <v>29440</v>
      </c>
      <c r="E266" s="256">
        <v>17816</v>
      </c>
      <c r="F266" s="162">
        <f t="shared" si="143"/>
        <v>504.7</v>
      </c>
      <c r="G266" s="160">
        <f t="shared" si="143"/>
        <v>138.1</v>
      </c>
      <c r="H266" s="163">
        <f>SUM(F266:G266)</f>
        <v>642.79999999999995</v>
      </c>
      <c r="I266" s="164">
        <f>ROUND(H266*0.34,1)</f>
        <v>218.6</v>
      </c>
      <c r="J266" s="165">
        <f t="shared" si="144"/>
        <v>12.9</v>
      </c>
      <c r="K266" s="281">
        <v>6</v>
      </c>
      <c r="L266" s="170">
        <f t="shared" si="145"/>
        <v>2.2000000000000002</v>
      </c>
      <c r="M266" s="243">
        <f>SUM(H266:L266)</f>
        <v>882.5</v>
      </c>
    </row>
    <row r="267" spans="1:13" x14ac:dyDescent="0.2">
      <c r="A267" s="295" t="s">
        <v>113</v>
      </c>
      <c r="B267" s="171"/>
      <c r="C267" s="115"/>
      <c r="D267" s="140"/>
      <c r="E267" s="254"/>
      <c r="F267" s="172"/>
      <c r="G267" s="173"/>
      <c r="H267" s="174"/>
      <c r="I267" s="175"/>
      <c r="J267" s="213"/>
      <c r="K267" s="310"/>
      <c r="L267" s="311"/>
      <c r="M267" s="288"/>
    </row>
    <row r="268" spans="1:13" x14ac:dyDescent="0.2">
      <c r="A268" s="295" t="s">
        <v>113</v>
      </c>
      <c r="B268" s="171"/>
      <c r="C268" s="115"/>
      <c r="D268" s="140"/>
      <c r="E268" s="254"/>
      <c r="F268" s="172"/>
      <c r="G268" s="173"/>
      <c r="H268" s="174"/>
      <c r="I268" s="175"/>
      <c r="J268" s="213"/>
      <c r="K268" s="310"/>
      <c r="L268" s="311"/>
      <c r="M268" s="288"/>
    </row>
    <row r="269" spans="1:13" x14ac:dyDescent="0.2">
      <c r="A269" s="325" t="s">
        <v>67</v>
      </c>
      <c r="B269" s="171"/>
      <c r="C269" s="115"/>
      <c r="D269" s="140"/>
      <c r="E269" s="254"/>
      <c r="F269" s="172"/>
      <c r="G269" s="173"/>
      <c r="H269" s="174"/>
      <c r="I269" s="175"/>
      <c r="J269" s="213"/>
      <c r="K269" s="310"/>
      <c r="L269" s="311"/>
      <c r="M269" s="288"/>
    </row>
    <row r="270" spans="1:13" x14ac:dyDescent="0.2">
      <c r="A270" s="325" t="s">
        <v>74</v>
      </c>
      <c r="B270" s="171"/>
      <c r="C270" s="115"/>
      <c r="D270" s="140"/>
      <c r="E270" s="254"/>
      <c r="F270" s="172"/>
      <c r="G270" s="173"/>
      <c r="H270" s="174"/>
      <c r="I270" s="175"/>
      <c r="J270" s="213"/>
      <c r="K270" s="310"/>
      <c r="L270" s="311"/>
      <c r="M270" s="288"/>
    </row>
    <row r="271" spans="1:13" x14ac:dyDescent="0.2">
      <c r="A271" s="116" t="s">
        <v>351</v>
      </c>
      <c r="B271" s="145">
        <v>4</v>
      </c>
      <c r="C271" s="113">
        <v>144.72</v>
      </c>
      <c r="D271" s="251">
        <v>19941</v>
      </c>
      <c r="E271" s="255">
        <v>15023</v>
      </c>
      <c r="F271" s="177">
        <f t="shared" ref="F271:F279" si="146">ROUND(D271/B271*12,1)</f>
        <v>59823</v>
      </c>
      <c r="G271" s="178">
        <f t="shared" ref="G271:G279" si="147">ROUND(E271/C271*12,1)</f>
        <v>1245.7</v>
      </c>
      <c r="H271" s="214">
        <f t="shared" ref="H271:H286" si="148">SUM(F271:G271)</f>
        <v>61068.7</v>
      </c>
      <c r="I271" s="180">
        <f t="shared" ref="I271:I279" si="149">ROUND(H271*0.34,1)</f>
        <v>20763.400000000001</v>
      </c>
      <c r="J271" s="181">
        <f t="shared" ref="J271:J306" si="150">ROUND(H271*0.02,1)</f>
        <v>1221.4000000000001</v>
      </c>
      <c r="K271" s="279">
        <v>80</v>
      </c>
      <c r="L271" s="214">
        <f t="shared" ref="L271:L279" si="151">ROUND(0.0034*H271,1)</f>
        <v>207.6</v>
      </c>
      <c r="M271" s="291">
        <f t="shared" ref="M271:M279" si="152">SUM(H271:L271)</f>
        <v>83341.100000000006</v>
      </c>
    </row>
    <row r="272" spans="1:13" x14ac:dyDescent="0.2">
      <c r="A272" s="116" t="s">
        <v>352</v>
      </c>
      <c r="B272" s="151">
        <v>2.5</v>
      </c>
      <c r="C272" s="113">
        <v>144.72</v>
      </c>
      <c r="D272" s="251">
        <v>19941</v>
      </c>
      <c r="E272" s="255">
        <v>15023</v>
      </c>
      <c r="F272" s="177">
        <f t="shared" si="146"/>
        <v>95716.800000000003</v>
      </c>
      <c r="G272" s="178">
        <f t="shared" si="147"/>
        <v>1245.7</v>
      </c>
      <c r="H272" s="214">
        <f t="shared" ref="H272" si="153">SUM(F272:G272)</f>
        <v>96962.5</v>
      </c>
      <c r="I272" s="180">
        <f t="shared" ref="I272" si="154">ROUND(H272*0.34,1)</f>
        <v>32967.300000000003</v>
      </c>
      <c r="J272" s="181">
        <f t="shared" ref="J272" si="155">ROUND(H272*0.02,1)</f>
        <v>1939.3</v>
      </c>
      <c r="K272" s="279">
        <v>150</v>
      </c>
      <c r="L272" s="214">
        <f t="shared" si="151"/>
        <v>329.7</v>
      </c>
      <c r="M272" s="291">
        <f t="shared" ref="M272" si="156">SUM(H272:L272)</f>
        <v>132348.80000000002</v>
      </c>
    </row>
    <row r="273" spans="1:13" x14ac:dyDescent="0.2">
      <c r="A273" s="116" t="s">
        <v>60</v>
      </c>
      <c r="B273" s="151">
        <v>2</v>
      </c>
      <c r="C273" s="114">
        <v>52.26</v>
      </c>
      <c r="D273" s="158">
        <v>19941</v>
      </c>
      <c r="E273" s="255">
        <v>15023</v>
      </c>
      <c r="F273" s="162">
        <f t="shared" si="146"/>
        <v>119646</v>
      </c>
      <c r="G273" s="160">
        <f t="shared" si="147"/>
        <v>3449.6</v>
      </c>
      <c r="H273" s="163">
        <f>SUM(F273:G273)</f>
        <v>123095.6</v>
      </c>
      <c r="I273" s="164">
        <f t="shared" si="149"/>
        <v>41852.5</v>
      </c>
      <c r="J273" s="165">
        <f t="shared" si="150"/>
        <v>2461.9</v>
      </c>
      <c r="K273" s="279">
        <v>220</v>
      </c>
      <c r="L273" s="214">
        <f t="shared" si="151"/>
        <v>418.5</v>
      </c>
      <c r="M273" s="243">
        <f t="shared" si="152"/>
        <v>168048.5</v>
      </c>
    </row>
    <row r="274" spans="1:13" x14ac:dyDescent="0.2">
      <c r="A274" s="116" t="s">
        <v>353</v>
      </c>
      <c r="B274" s="151">
        <v>4</v>
      </c>
      <c r="C274" s="114">
        <v>122.61</v>
      </c>
      <c r="D274" s="252">
        <v>19941</v>
      </c>
      <c r="E274" s="256">
        <v>17027</v>
      </c>
      <c r="F274" s="162">
        <f t="shared" si="146"/>
        <v>59823</v>
      </c>
      <c r="G274" s="160">
        <f t="shared" si="147"/>
        <v>1666.5</v>
      </c>
      <c r="H274" s="163">
        <f t="shared" si="148"/>
        <v>61489.5</v>
      </c>
      <c r="I274" s="164">
        <f t="shared" si="149"/>
        <v>20906.400000000001</v>
      </c>
      <c r="J274" s="165">
        <f t="shared" si="150"/>
        <v>1229.8</v>
      </c>
      <c r="K274" s="281">
        <v>220</v>
      </c>
      <c r="L274" s="170">
        <f t="shared" si="151"/>
        <v>209.1</v>
      </c>
      <c r="M274" s="243">
        <f t="shared" si="152"/>
        <v>84054.8</v>
      </c>
    </row>
    <row r="275" spans="1:13" x14ac:dyDescent="0.2">
      <c r="A275" s="116" t="s">
        <v>354</v>
      </c>
      <c r="B275" s="151">
        <v>3.33</v>
      </c>
      <c r="C275" s="114">
        <v>122.61</v>
      </c>
      <c r="D275" s="252">
        <v>19941</v>
      </c>
      <c r="E275" s="256">
        <v>17027</v>
      </c>
      <c r="F275" s="162">
        <f t="shared" si="146"/>
        <v>71859.5</v>
      </c>
      <c r="G275" s="160">
        <f t="shared" si="147"/>
        <v>1666.5</v>
      </c>
      <c r="H275" s="163">
        <f t="shared" ref="H275" si="157">SUM(F275:G275)</f>
        <v>73526</v>
      </c>
      <c r="I275" s="164">
        <f t="shared" ref="I275" si="158">ROUND(H275*0.34,1)</f>
        <v>24998.799999999999</v>
      </c>
      <c r="J275" s="165">
        <f t="shared" ref="J275" si="159">ROUND(H275*0.02,1)</f>
        <v>1470.5</v>
      </c>
      <c r="K275" s="281">
        <v>220</v>
      </c>
      <c r="L275" s="170">
        <f t="shared" si="151"/>
        <v>250</v>
      </c>
      <c r="M275" s="243">
        <f t="shared" ref="M275" si="160">SUM(H275:L275)</f>
        <v>100465.3</v>
      </c>
    </row>
    <row r="276" spans="1:13" x14ac:dyDescent="0.2">
      <c r="A276" s="116" t="s">
        <v>355</v>
      </c>
      <c r="B276" s="151">
        <v>3.33</v>
      </c>
      <c r="C276" s="114">
        <v>122.61</v>
      </c>
      <c r="D276" s="252">
        <v>19941</v>
      </c>
      <c r="E276" s="256">
        <v>17027</v>
      </c>
      <c r="F276" s="162">
        <f t="shared" si="146"/>
        <v>71859.5</v>
      </c>
      <c r="G276" s="160">
        <f t="shared" si="147"/>
        <v>1666.5</v>
      </c>
      <c r="H276" s="163">
        <f t="shared" si="148"/>
        <v>73526</v>
      </c>
      <c r="I276" s="164">
        <f t="shared" si="149"/>
        <v>24998.799999999999</v>
      </c>
      <c r="J276" s="165">
        <f t="shared" si="150"/>
        <v>1470.5</v>
      </c>
      <c r="K276" s="281">
        <v>220</v>
      </c>
      <c r="L276" s="170">
        <f t="shared" si="151"/>
        <v>250</v>
      </c>
      <c r="M276" s="243">
        <f t="shared" si="152"/>
        <v>100465.3</v>
      </c>
    </row>
    <row r="277" spans="1:13" x14ac:dyDescent="0.2">
      <c r="A277" s="116" t="s">
        <v>356</v>
      </c>
      <c r="B277" s="151">
        <v>2.5</v>
      </c>
      <c r="C277" s="114">
        <v>122.61</v>
      </c>
      <c r="D277" s="252">
        <v>19941</v>
      </c>
      <c r="E277" s="256">
        <v>17027</v>
      </c>
      <c r="F277" s="162">
        <f t="shared" si="146"/>
        <v>95716.800000000003</v>
      </c>
      <c r="G277" s="160">
        <f t="shared" si="147"/>
        <v>1666.5</v>
      </c>
      <c r="H277" s="163">
        <f t="shared" ref="H277" si="161">SUM(F277:G277)</f>
        <v>97383.3</v>
      </c>
      <c r="I277" s="164">
        <f t="shared" ref="I277" si="162">ROUND(H277*0.34,1)</f>
        <v>33110.300000000003</v>
      </c>
      <c r="J277" s="165">
        <f t="shared" ref="J277" si="163">ROUND(H277*0.02,1)</f>
        <v>1947.7</v>
      </c>
      <c r="K277" s="281">
        <v>220</v>
      </c>
      <c r="L277" s="170">
        <f t="shared" si="151"/>
        <v>331.1</v>
      </c>
      <c r="M277" s="243">
        <f t="shared" ref="M277" si="164">SUM(H277:L277)</f>
        <v>132992.40000000002</v>
      </c>
    </row>
    <row r="278" spans="1:13" x14ac:dyDescent="0.2">
      <c r="A278" s="116" t="s">
        <v>255</v>
      </c>
      <c r="B278" s="151">
        <v>2.5</v>
      </c>
      <c r="C278" s="114">
        <v>122.61</v>
      </c>
      <c r="D278" s="252">
        <v>19941</v>
      </c>
      <c r="E278" s="256">
        <v>17027</v>
      </c>
      <c r="F278" s="162">
        <f t="shared" si="146"/>
        <v>95716.800000000003</v>
      </c>
      <c r="G278" s="160">
        <f t="shared" si="147"/>
        <v>1666.5</v>
      </c>
      <c r="H278" s="163">
        <f>SUM(F278:G278)</f>
        <v>97383.3</v>
      </c>
      <c r="I278" s="164">
        <f t="shared" si="149"/>
        <v>33110.300000000003</v>
      </c>
      <c r="J278" s="165">
        <f t="shared" si="150"/>
        <v>1947.7</v>
      </c>
      <c r="K278" s="281">
        <v>220</v>
      </c>
      <c r="L278" s="170">
        <f t="shared" si="151"/>
        <v>331.1</v>
      </c>
      <c r="M278" s="243">
        <f t="shared" si="152"/>
        <v>132992.40000000002</v>
      </c>
    </row>
    <row r="279" spans="1:13" x14ac:dyDescent="0.2">
      <c r="A279" s="116" t="s">
        <v>256</v>
      </c>
      <c r="B279" s="151">
        <v>2</v>
      </c>
      <c r="C279" s="114">
        <v>122.61</v>
      </c>
      <c r="D279" s="252">
        <v>19941</v>
      </c>
      <c r="E279" s="256">
        <v>17027</v>
      </c>
      <c r="F279" s="162">
        <f t="shared" si="146"/>
        <v>119646</v>
      </c>
      <c r="G279" s="160">
        <f t="shared" si="147"/>
        <v>1666.5</v>
      </c>
      <c r="H279" s="163">
        <f>SUM(F279:G279)</f>
        <v>121312.5</v>
      </c>
      <c r="I279" s="164">
        <f t="shared" si="149"/>
        <v>41246.300000000003</v>
      </c>
      <c r="J279" s="165">
        <f t="shared" si="150"/>
        <v>2426.3000000000002</v>
      </c>
      <c r="K279" s="281">
        <v>220</v>
      </c>
      <c r="L279" s="170">
        <f t="shared" si="151"/>
        <v>412.5</v>
      </c>
      <c r="M279" s="243">
        <f t="shared" si="152"/>
        <v>165617.59999999998</v>
      </c>
    </row>
    <row r="280" spans="1:13" x14ac:dyDescent="0.2">
      <c r="A280" s="116" t="s">
        <v>271</v>
      </c>
      <c r="B280" s="156" t="s">
        <v>359</v>
      </c>
      <c r="C280" s="157"/>
      <c r="D280" s="158"/>
      <c r="E280" s="262"/>
      <c r="F280" s="159"/>
      <c r="G280" s="160"/>
      <c r="H280" s="161"/>
      <c r="I280" s="159"/>
      <c r="J280" s="159"/>
      <c r="K280" s="281"/>
      <c r="L280" s="170"/>
      <c r="M280" s="243"/>
    </row>
    <row r="281" spans="1:13" x14ac:dyDescent="0.2">
      <c r="A281" s="116" t="s">
        <v>51</v>
      </c>
      <c r="B281" s="151">
        <v>6.67</v>
      </c>
      <c r="C281" s="114">
        <v>61.31</v>
      </c>
      <c r="D281" s="251">
        <v>19941</v>
      </c>
      <c r="E281" s="255">
        <v>15023</v>
      </c>
      <c r="F281" s="162">
        <f t="shared" ref="F281:G286" si="165">ROUND(D281/B281*12,1)</f>
        <v>35875.9</v>
      </c>
      <c r="G281" s="160">
        <f t="shared" si="165"/>
        <v>2940.4</v>
      </c>
      <c r="H281" s="163">
        <f t="shared" si="148"/>
        <v>38816.300000000003</v>
      </c>
      <c r="I281" s="164">
        <f t="shared" ref="I281:I286" si="166">ROUND(H281*0.34,1)</f>
        <v>13197.5</v>
      </c>
      <c r="J281" s="165">
        <f t="shared" si="150"/>
        <v>776.3</v>
      </c>
      <c r="K281" s="279">
        <v>150</v>
      </c>
      <c r="L281" s="170">
        <f t="shared" ref="L281:L286" si="167">ROUND(0.0034*H281,1)</f>
        <v>132</v>
      </c>
      <c r="M281" s="243">
        <f t="shared" ref="M281:M286" si="168">SUM(H281:L281)</f>
        <v>53072.100000000006</v>
      </c>
    </row>
    <row r="282" spans="1:13" x14ac:dyDescent="0.2">
      <c r="A282" s="116" t="s">
        <v>263</v>
      </c>
      <c r="B282" s="151">
        <v>2.5</v>
      </c>
      <c r="C282" s="114">
        <v>52.26</v>
      </c>
      <c r="D282" s="251">
        <v>19941</v>
      </c>
      <c r="E282" s="255">
        <v>15023</v>
      </c>
      <c r="F282" s="162">
        <f t="shared" si="165"/>
        <v>95716.800000000003</v>
      </c>
      <c r="G282" s="160">
        <f t="shared" si="165"/>
        <v>3449.6</v>
      </c>
      <c r="H282" s="163">
        <f>SUM(F282:G282)</f>
        <v>99166.400000000009</v>
      </c>
      <c r="I282" s="164">
        <f t="shared" si="166"/>
        <v>33716.6</v>
      </c>
      <c r="J282" s="165">
        <f t="shared" si="150"/>
        <v>1983.3</v>
      </c>
      <c r="K282" s="279">
        <v>220</v>
      </c>
      <c r="L282" s="170">
        <f t="shared" si="167"/>
        <v>337.2</v>
      </c>
      <c r="M282" s="243">
        <f t="shared" si="168"/>
        <v>135423.5</v>
      </c>
    </row>
    <row r="283" spans="1:13" x14ac:dyDescent="0.2">
      <c r="A283" s="116" t="s">
        <v>61</v>
      </c>
      <c r="B283" s="151">
        <v>6.67</v>
      </c>
      <c r="C283" s="114">
        <v>61.31</v>
      </c>
      <c r="D283" s="251">
        <v>19941</v>
      </c>
      <c r="E283" s="256">
        <v>17027</v>
      </c>
      <c r="F283" s="162">
        <f t="shared" si="165"/>
        <v>35875.9</v>
      </c>
      <c r="G283" s="160">
        <f t="shared" si="165"/>
        <v>3332.6</v>
      </c>
      <c r="H283" s="163">
        <f t="shared" si="148"/>
        <v>39208.5</v>
      </c>
      <c r="I283" s="164">
        <f t="shared" si="166"/>
        <v>13330.9</v>
      </c>
      <c r="J283" s="165">
        <f t="shared" si="150"/>
        <v>784.2</v>
      </c>
      <c r="K283" s="281">
        <v>440</v>
      </c>
      <c r="L283" s="170">
        <f t="shared" si="167"/>
        <v>133.30000000000001</v>
      </c>
      <c r="M283" s="243">
        <f t="shared" si="168"/>
        <v>53896.9</v>
      </c>
    </row>
    <row r="284" spans="1:13" x14ac:dyDescent="0.2">
      <c r="A284" s="116" t="s">
        <v>62</v>
      </c>
      <c r="B284" s="151">
        <v>5</v>
      </c>
      <c r="C284" s="114">
        <v>61.31</v>
      </c>
      <c r="D284" s="251">
        <v>19941</v>
      </c>
      <c r="E284" s="256">
        <v>17027</v>
      </c>
      <c r="F284" s="162">
        <f t="shared" si="165"/>
        <v>47858.400000000001</v>
      </c>
      <c r="G284" s="160">
        <f t="shared" si="165"/>
        <v>3332.6</v>
      </c>
      <c r="H284" s="163">
        <f t="shared" si="148"/>
        <v>51191</v>
      </c>
      <c r="I284" s="164">
        <f t="shared" si="166"/>
        <v>17404.900000000001</v>
      </c>
      <c r="J284" s="165">
        <f t="shared" si="150"/>
        <v>1023.8</v>
      </c>
      <c r="K284" s="281">
        <v>440</v>
      </c>
      <c r="L284" s="170">
        <f t="shared" si="167"/>
        <v>174</v>
      </c>
      <c r="M284" s="243">
        <f t="shared" si="168"/>
        <v>70233.7</v>
      </c>
    </row>
    <row r="285" spans="1:13" x14ac:dyDescent="0.2">
      <c r="A285" s="116" t="s">
        <v>264</v>
      </c>
      <c r="B285" s="151">
        <v>2.5</v>
      </c>
      <c r="C285" s="114">
        <v>40.200000000000003</v>
      </c>
      <c r="D285" s="251">
        <v>19941</v>
      </c>
      <c r="E285" s="256">
        <v>17027</v>
      </c>
      <c r="F285" s="162">
        <f t="shared" si="165"/>
        <v>95716.800000000003</v>
      </c>
      <c r="G285" s="160">
        <f t="shared" si="165"/>
        <v>5082.7</v>
      </c>
      <c r="H285" s="163">
        <f t="shared" si="148"/>
        <v>100799.5</v>
      </c>
      <c r="I285" s="164">
        <f t="shared" si="166"/>
        <v>34271.800000000003</v>
      </c>
      <c r="J285" s="165">
        <f t="shared" si="150"/>
        <v>2016</v>
      </c>
      <c r="K285" s="281">
        <v>660</v>
      </c>
      <c r="L285" s="170">
        <f t="shared" si="167"/>
        <v>342.7</v>
      </c>
      <c r="M285" s="243">
        <f t="shared" si="168"/>
        <v>138090</v>
      </c>
    </row>
    <row r="286" spans="1:13" x14ac:dyDescent="0.2">
      <c r="A286" s="116" t="s">
        <v>265</v>
      </c>
      <c r="B286" s="151">
        <v>2</v>
      </c>
      <c r="C286" s="114">
        <v>40.200000000000003</v>
      </c>
      <c r="D286" s="251">
        <v>19941</v>
      </c>
      <c r="E286" s="256">
        <v>17027</v>
      </c>
      <c r="F286" s="162">
        <f t="shared" si="165"/>
        <v>119646</v>
      </c>
      <c r="G286" s="160">
        <f t="shared" si="165"/>
        <v>5082.7</v>
      </c>
      <c r="H286" s="163">
        <f t="shared" si="148"/>
        <v>124728.7</v>
      </c>
      <c r="I286" s="164">
        <f t="shared" si="166"/>
        <v>42407.8</v>
      </c>
      <c r="J286" s="165">
        <f t="shared" si="150"/>
        <v>2494.6</v>
      </c>
      <c r="K286" s="281">
        <v>660</v>
      </c>
      <c r="L286" s="170">
        <f t="shared" si="167"/>
        <v>424.1</v>
      </c>
      <c r="M286" s="243">
        <f t="shared" si="168"/>
        <v>170715.2</v>
      </c>
    </row>
    <row r="287" spans="1:13" x14ac:dyDescent="0.2">
      <c r="A287" s="116" t="s">
        <v>53</v>
      </c>
      <c r="B287" s="156" t="s">
        <v>85</v>
      </c>
      <c r="C287" s="157"/>
      <c r="D287" s="158"/>
      <c r="E287" s="262"/>
      <c r="F287" s="159"/>
      <c r="G287" s="160"/>
      <c r="H287" s="161"/>
      <c r="I287" s="159"/>
      <c r="J287" s="159"/>
      <c r="K287" s="281"/>
      <c r="L287" s="170"/>
      <c r="M287" s="243"/>
    </row>
    <row r="288" spans="1:13" x14ac:dyDescent="0.2">
      <c r="A288" s="116" t="s">
        <v>54</v>
      </c>
      <c r="B288" s="151">
        <v>6.67</v>
      </c>
      <c r="C288" s="114">
        <v>61.31</v>
      </c>
      <c r="D288" s="251">
        <v>19941</v>
      </c>
      <c r="E288" s="255">
        <v>15023</v>
      </c>
      <c r="F288" s="162">
        <f t="shared" ref="F288:G293" si="169">ROUND(D288/B288*12,1)</f>
        <v>35875.9</v>
      </c>
      <c r="G288" s="160">
        <f t="shared" si="169"/>
        <v>2940.4</v>
      </c>
      <c r="H288" s="163">
        <f t="shared" ref="H288:H293" si="170">SUM(F288:G288)</f>
        <v>38816.300000000003</v>
      </c>
      <c r="I288" s="164">
        <f t="shared" ref="I288:I293" si="171">ROUND(H288*0.34,1)</f>
        <v>13197.5</v>
      </c>
      <c r="J288" s="165">
        <f t="shared" si="150"/>
        <v>776.3</v>
      </c>
      <c r="K288" s="279">
        <v>150</v>
      </c>
      <c r="L288" s="170">
        <f t="shared" ref="L288:L293" si="172">ROUND(0.0034*H288,1)</f>
        <v>132</v>
      </c>
      <c r="M288" s="243">
        <f t="shared" ref="M288:M293" si="173">SUM(H288:L288)</f>
        <v>53072.100000000006</v>
      </c>
    </row>
    <row r="289" spans="1:13" x14ac:dyDescent="0.2">
      <c r="A289" s="116" t="s">
        <v>266</v>
      </c>
      <c r="B289" s="151">
        <v>2.5</v>
      </c>
      <c r="C289" s="114">
        <v>52.26</v>
      </c>
      <c r="D289" s="251">
        <v>19941</v>
      </c>
      <c r="E289" s="255">
        <v>15023</v>
      </c>
      <c r="F289" s="162">
        <f t="shared" si="169"/>
        <v>95716.800000000003</v>
      </c>
      <c r="G289" s="160">
        <f t="shared" si="169"/>
        <v>3449.6</v>
      </c>
      <c r="H289" s="163">
        <f t="shared" si="170"/>
        <v>99166.400000000009</v>
      </c>
      <c r="I289" s="164">
        <f t="shared" si="171"/>
        <v>33716.6</v>
      </c>
      <c r="J289" s="165">
        <f t="shared" si="150"/>
        <v>1983.3</v>
      </c>
      <c r="K289" s="279">
        <v>220</v>
      </c>
      <c r="L289" s="170">
        <f t="shared" si="172"/>
        <v>337.2</v>
      </c>
      <c r="M289" s="243">
        <f t="shared" si="173"/>
        <v>135423.5</v>
      </c>
    </row>
    <row r="290" spans="1:13" x14ac:dyDescent="0.2">
      <c r="A290" s="116" t="s">
        <v>63</v>
      </c>
      <c r="B290" s="151">
        <v>6.67</v>
      </c>
      <c r="C290" s="114">
        <v>61.31</v>
      </c>
      <c r="D290" s="251">
        <v>19941</v>
      </c>
      <c r="E290" s="256">
        <v>17027</v>
      </c>
      <c r="F290" s="162">
        <f t="shared" si="169"/>
        <v>35875.9</v>
      </c>
      <c r="G290" s="160">
        <f t="shared" si="169"/>
        <v>3332.6</v>
      </c>
      <c r="H290" s="163">
        <f t="shared" si="170"/>
        <v>39208.5</v>
      </c>
      <c r="I290" s="164">
        <f t="shared" si="171"/>
        <v>13330.9</v>
      </c>
      <c r="J290" s="165">
        <f t="shared" si="150"/>
        <v>784.2</v>
      </c>
      <c r="K290" s="281">
        <v>440</v>
      </c>
      <c r="L290" s="170">
        <f t="shared" si="172"/>
        <v>133.30000000000001</v>
      </c>
      <c r="M290" s="243">
        <f t="shared" si="173"/>
        <v>53896.9</v>
      </c>
    </row>
    <row r="291" spans="1:13" x14ac:dyDescent="0.2">
      <c r="A291" s="116" t="s">
        <v>64</v>
      </c>
      <c r="B291" s="151">
        <v>5</v>
      </c>
      <c r="C291" s="114">
        <v>61.31</v>
      </c>
      <c r="D291" s="251">
        <v>19941</v>
      </c>
      <c r="E291" s="256">
        <v>17027</v>
      </c>
      <c r="F291" s="162">
        <f t="shared" si="169"/>
        <v>47858.400000000001</v>
      </c>
      <c r="G291" s="160">
        <f t="shared" si="169"/>
        <v>3332.6</v>
      </c>
      <c r="H291" s="163">
        <f t="shared" si="170"/>
        <v>51191</v>
      </c>
      <c r="I291" s="164">
        <f t="shared" si="171"/>
        <v>17404.900000000001</v>
      </c>
      <c r="J291" s="165">
        <f t="shared" si="150"/>
        <v>1023.8</v>
      </c>
      <c r="K291" s="281">
        <v>440</v>
      </c>
      <c r="L291" s="170">
        <f t="shared" si="172"/>
        <v>174</v>
      </c>
      <c r="M291" s="243">
        <f t="shared" si="173"/>
        <v>70233.7</v>
      </c>
    </row>
    <row r="292" spans="1:13" x14ac:dyDescent="0.2">
      <c r="A292" s="116" t="s">
        <v>267</v>
      </c>
      <c r="B292" s="151">
        <v>2.5</v>
      </c>
      <c r="C292" s="114">
        <v>40.200000000000003</v>
      </c>
      <c r="D292" s="251">
        <v>19941</v>
      </c>
      <c r="E292" s="256">
        <v>17027</v>
      </c>
      <c r="F292" s="162">
        <f t="shared" si="169"/>
        <v>95716.800000000003</v>
      </c>
      <c r="G292" s="160">
        <f t="shared" si="169"/>
        <v>5082.7</v>
      </c>
      <c r="H292" s="163">
        <f t="shared" si="170"/>
        <v>100799.5</v>
      </c>
      <c r="I292" s="164">
        <f t="shared" si="171"/>
        <v>34271.800000000003</v>
      </c>
      <c r="J292" s="165">
        <f t="shared" si="150"/>
        <v>2016</v>
      </c>
      <c r="K292" s="281">
        <v>660</v>
      </c>
      <c r="L292" s="170">
        <f t="shared" si="172"/>
        <v>342.7</v>
      </c>
      <c r="M292" s="243">
        <f t="shared" si="173"/>
        <v>138090</v>
      </c>
    </row>
    <row r="293" spans="1:13" x14ac:dyDescent="0.2">
      <c r="A293" s="116" t="s">
        <v>268</v>
      </c>
      <c r="B293" s="151">
        <v>2</v>
      </c>
      <c r="C293" s="114">
        <v>40.200000000000003</v>
      </c>
      <c r="D293" s="251">
        <v>19941</v>
      </c>
      <c r="E293" s="256">
        <v>17027</v>
      </c>
      <c r="F293" s="162">
        <f t="shared" si="169"/>
        <v>119646</v>
      </c>
      <c r="G293" s="160">
        <f t="shared" si="169"/>
        <v>5082.7</v>
      </c>
      <c r="H293" s="163">
        <f t="shared" si="170"/>
        <v>124728.7</v>
      </c>
      <c r="I293" s="164">
        <f t="shared" si="171"/>
        <v>42407.8</v>
      </c>
      <c r="J293" s="165">
        <f t="shared" si="150"/>
        <v>2494.6</v>
      </c>
      <c r="K293" s="281">
        <v>660</v>
      </c>
      <c r="L293" s="170">
        <f t="shared" si="172"/>
        <v>424.1</v>
      </c>
      <c r="M293" s="243">
        <f t="shared" si="173"/>
        <v>170715.2</v>
      </c>
    </row>
    <row r="294" spans="1:13" x14ac:dyDescent="0.2">
      <c r="A294" s="116" t="s">
        <v>56</v>
      </c>
      <c r="B294" s="156" t="s">
        <v>85</v>
      </c>
      <c r="C294" s="157"/>
      <c r="D294" s="158"/>
      <c r="E294" s="158"/>
      <c r="F294" s="159"/>
      <c r="G294" s="160"/>
      <c r="H294" s="161"/>
      <c r="I294" s="159"/>
      <c r="J294" s="159"/>
      <c r="K294" s="281"/>
      <c r="L294" s="170"/>
      <c r="M294" s="243"/>
    </row>
    <row r="295" spans="1:13" x14ac:dyDescent="0.2">
      <c r="A295" s="116" t="s">
        <v>375</v>
      </c>
      <c r="B295" s="151">
        <v>20</v>
      </c>
      <c r="C295" s="114">
        <v>144.72</v>
      </c>
      <c r="D295" s="251">
        <v>19941</v>
      </c>
      <c r="E295" s="256">
        <v>15023</v>
      </c>
      <c r="F295" s="162">
        <f t="shared" ref="F295:F306" si="174">ROUND(D295/B295*12,1)</f>
        <v>11964.6</v>
      </c>
      <c r="G295" s="160">
        <f t="shared" ref="G295:G306" si="175">ROUND(E295/C295*12,1)</f>
        <v>1245.7</v>
      </c>
      <c r="H295" s="163">
        <f t="shared" ref="H295" si="176">SUM(F295:G295)</f>
        <v>13210.300000000001</v>
      </c>
      <c r="I295" s="164">
        <f t="shared" ref="I295" si="177">ROUND(H295*0.34,1)</f>
        <v>4491.5</v>
      </c>
      <c r="J295" s="165">
        <f t="shared" si="150"/>
        <v>264.2</v>
      </c>
      <c r="K295" s="279">
        <v>40</v>
      </c>
      <c r="L295" s="170">
        <f t="shared" ref="L295:L306" si="178">ROUND(0.0034*H295,1)</f>
        <v>44.9</v>
      </c>
      <c r="M295" s="243">
        <f t="shared" ref="M295" si="179">SUM(H295:L295)</f>
        <v>18050.900000000005</v>
      </c>
    </row>
    <row r="296" spans="1:13" x14ac:dyDescent="0.2">
      <c r="A296" s="116" t="s">
        <v>376</v>
      </c>
      <c r="B296" s="151">
        <v>12.5</v>
      </c>
      <c r="C296" s="114">
        <v>144.72</v>
      </c>
      <c r="D296" s="251">
        <v>19941</v>
      </c>
      <c r="E296" s="255">
        <v>15023</v>
      </c>
      <c r="F296" s="162">
        <f t="shared" si="174"/>
        <v>19143.400000000001</v>
      </c>
      <c r="G296" s="160">
        <f t="shared" si="175"/>
        <v>1245.7</v>
      </c>
      <c r="H296" s="163">
        <f t="shared" ref="H296" si="180">SUM(F296:G296)</f>
        <v>20389.100000000002</v>
      </c>
      <c r="I296" s="164">
        <f t="shared" ref="I296" si="181">ROUND(H296*0.34,1)</f>
        <v>6932.3</v>
      </c>
      <c r="J296" s="165">
        <f t="shared" ref="J296" si="182">ROUND(H296*0.02,1)</f>
        <v>407.8</v>
      </c>
      <c r="K296" s="279">
        <v>80</v>
      </c>
      <c r="L296" s="170">
        <f t="shared" si="178"/>
        <v>69.3</v>
      </c>
      <c r="M296" s="243">
        <f t="shared" ref="M296" si="183">SUM(H296:L296)</f>
        <v>27878.5</v>
      </c>
    </row>
    <row r="297" spans="1:13" x14ac:dyDescent="0.2">
      <c r="A297" s="116" t="s">
        <v>377</v>
      </c>
      <c r="B297" s="151">
        <v>20</v>
      </c>
      <c r="C297" s="114">
        <v>122.61</v>
      </c>
      <c r="D297" s="251">
        <v>19941</v>
      </c>
      <c r="E297" s="256">
        <v>17027</v>
      </c>
      <c r="F297" s="162">
        <f t="shared" si="174"/>
        <v>11964.6</v>
      </c>
      <c r="G297" s="160">
        <f t="shared" si="175"/>
        <v>1666.5</v>
      </c>
      <c r="H297" s="163">
        <f t="shared" ref="H297:H298" si="184">SUM(F297:G297)</f>
        <v>13631.1</v>
      </c>
      <c r="I297" s="164">
        <f t="shared" ref="I297:I298" si="185">ROUND(H297*0.34,1)</f>
        <v>4634.6000000000004</v>
      </c>
      <c r="J297" s="165">
        <f t="shared" si="150"/>
        <v>272.60000000000002</v>
      </c>
      <c r="K297" s="281">
        <v>220</v>
      </c>
      <c r="L297" s="170">
        <f t="shared" si="178"/>
        <v>46.3</v>
      </c>
      <c r="M297" s="243">
        <f t="shared" ref="M297:M298" si="186">SUM(H297:L297)</f>
        <v>18804.599999999999</v>
      </c>
    </row>
    <row r="298" spans="1:13" x14ac:dyDescent="0.2">
      <c r="A298" s="116" t="s">
        <v>378</v>
      </c>
      <c r="B298" s="151">
        <v>14.29</v>
      </c>
      <c r="C298" s="114">
        <v>122.61</v>
      </c>
      <c r="D298" s="251">
        <v>19941</v>
      </c>
      <c r="E298" s="256">
        <v>17027</v>
      </c>
      <c r="F298" s="162">
        <f t="shared" si="174"/>
        <v>16745.400000000001</v>
      </c>
      <c r="G298" s="160">
        <f t="shared" si="175"/>
        <v>1666.5</v>
      </c>
      <c r="H298" s="163">
        <f t="shared" si="184"/>
        <v>18411.900000000001</v>
      </c>
      <c r="I298" s="164">
        <f t="shared" si="185"/>
        <v>6260</v>
      </c>
      <c r="J298" s="165">
        <f t="shared" si="150"/>
        <v>368.2</v>
      </c>
      <c r="K298" s="281">
        <v>220</v>
      </c>
      <c r="L298" s="170">
        <f t="shared" si="178"/>
        <v>62.6</v>
      </c>
      <c r="M298" s="243">
        <f t="shared" si="186"/>
        <v>25322.7</v>
      </c>
    </row>
    <row r="299" spans="1:13" x14ac:dyDescent="0.2">
      <c r="A299" s="116" t="s">
        <v>379</v>
      </c>
      <c r="B299" s="151">
        <v>10</v>
      </c>
      <c r="C299" s="114">
        <v>122.61</v>
      </c>
      <c r="D299" s="251">
        <v>19941</v>
      </c>
      <c r="E299" s="256">
        <v>17027</v>
      </c>
      <c r="F299" s="162">
        <f t="shared" si="174"/>
        <v>23929.200000000001</v>
      </c>
      <c r="G299" s="160">
        <f t="shared" si="175"/>
        <v>1666.5</v>
      </c>
      <c r="H299" s="163">
        <f t="shared" ref="H299:H300" si="187">SUM(F299:G299)</f>
        <v>25595.7</v>
      </c>
      <c r="I299" s="164">
        <f t="shared" ref="I299:I300" si="188">ROUND(H299*0.34,1)</f>
        <v>8702.5</v>
      </c>
      <c r="J299" s="165">
        <f t="shared" ref="J299:J300" si="189">ROUND(H299*0.02,1)</f>
        <v>511.9</v>
      </c>
      <c r="K299" s="281">
        <v>440</v>
      </c>
      <c r="L299" s="170">
        <f t="shared" si="178"/>
        <v>87</v>
      </c>
      <c r="M299" s="243">
        <f t="shared" ref="M299:M300" si="190">SUM(H299:L299)</f>
        <v>35337.1</v>
      </c>
    </row>
    <row r="300" spans="1:13" x14ac:dyDescent="0.2">
      <c r="A300" s="116" t="s">
        <v>380</v>
      </c>
      <c r="B300" s="151">
        <v>7.14</v>
      </c>
      <c r="C300" s="114">
        <v>122.61</v>
      </c>
      <c r="D300" s="251">
        <v>19941</v>
      </c>
      <c r="E300" s="256">
        <v>17027</v>
      </c>
      <c r="F300" s="162">
        <f t="shared" si="174"/>
        <v>33514.300000000003</v>
      </c>
      <c r="G300" s="160">
        <f t="shared" si="175"/>
        <v>1666.5</v>
      </c>
      <c r="H300" s="163">
        <f t="shared" si="187"/>
        <v>35180.800000000003</v>
      </c>
      <c r="I300" s="164">
        <f t="shared" si="188"/>
        <v>11961.5</v>
      </c>
      <c r="J300" s="165">
        <f t="shared" si="189"/>
        <v>703.6</v>
      </c>
      <c r="K300" s="281">
        <v>440</v>
      </c>
      <c r="L300" s="170">
        <f t="shared" si="178"/>
        <v>119.6</v>
      </c>
      <c r="M300" s="243">
        <f t="shared" si="190"/>
        <v>48405.5</v>
      </c>
    </row>
    <row r="301" spans="1:13" x14ac:dyDescent="0.2">
      <c r="A301" s="116" t="s">
        <v>258</v>
      </c>
      <c r="B301" s="151">
        <v>5</v>
      </c>
      <c r="C301" s="114">
        <v>81.41</v>
      </c>
      <c r="D301" s="251">
        <v>19941</v>
      </c>
      <c r="E301" s="255">
        <v>15023</v>
      </c>
      <c r="F301" s="162">
        <f t="shared" si="174"/>
        <v>47858.400000000001</v>
      </c>
      <c r="G301" s="160">
        <f t="shared" si="175"/>
        <v>2214.4</v>
      </c>
      <c r="H301" s="163">
        <f t="shared" ref="H301:H304" si="191">SUM(F301:G301)</f>
        <v>50072.800000000003</v>
      </c>
      <c r="I301" s="164">
        <f t="shared" ref="I301:I306" si="192">ROUND(H301*0.34,1)</f>
        <v>17024.8</v>
      </c>
      <c r="J301" s="165">
        <f t="shared" si="150"/>
        <v>1001.5</v>
      </c>
      <c r="K301" s="279">
        <v>150</v>
      </c>
      <c r="L301" s="170">
        <f t="shared" si="178"/>
        <v>170.2</v>
      </c>
      <c r="M301" s="243">
        <f t="shared" ref="M301:M304" si="193">SUM(H301:L301)</f>
        <v>68419.3</v>
      </c>
    </row>
    <row r="302" spans="1:13" x14ac:dyDescent="0.2">
      <c r="A302" s="116" t="s">
        <v>188</v>
      </c>
      <c r="B302" s="151">
        <v>2.2200000000000002</v>
      </c>
      <c r="C302" s="114">
        <v>52.26</v>
      </c>
      <c r="D302" s="251">
        <v>19941</v>
      </c>
      <c r="E302" s="255">
        <v>15023</v>
      </c>
      <c r="F302" s="162">
        <f t="shared" si="174"/>
        <v>107789.2</v>
      </c>
      <c r="G302" s="160">
        <f t="shared" si="175"/>
        <v>3449.6</v>
      </c>
      <c r="H302" s="163">
        <f>SUM(F302:G302)</f>
        <v>111238.8</v>
      </c>
      <c r="I302" s="164">
        <f>ROUND(H302*0.34,1)</f>
        <v>37821.199999999997</v>
      </c>
      <c r="J302" s="165">
        <f t="shared" si="150"/>
        <v>2224.8000000000002</v>
      </c>
      <c r="K302" s="279">
        <v>150</v>
      </c>
      <c r="L302" s="170">
        <f t="shared" si="178"/>
        <v>378.2</v>
      </c>
      <c r="M302" s="243">
        <f>SUM(H302:L302)</f>
        <v>151813</v>
      </c>
    </row>
    <row r="303" spans="1:13" x14ac:dyDescent="0.2">
      <c r="A303" s="116" t="s">
        <v>65</v>
      </c>
      <c r="B303" s="151">
        <v>6.67</v>
      </c>
      <c r="C303" s="114">
        <v>61.31</v>
      </c>
      <c r="D303" s="251">
        <v>19941</v>
      </c>
      <c r="E303" s="256">
        <v>17027</v>
      </c>
      <c r="F303" s="162">
        <f t="shared" si="174"/>
        <v>35875.9</v>
      </c>
      <c r="G303" s="160">
        <f t="shared" si="175"/>
        <v>3332.6</v>
      </c>
      <c r="H303" s="163">
        <f t="shared" si="191"/>
        <v>39208.5</v>
      </c>
      <c r="I303" s="164">
        <f t="shared" si="192"/>
        <v>13330.9</v>
      </c>
      <c r="J303" s="165">
        <f t="shared" si="150"/>
        <v>784.2</v>
      </c>
      <c r="K303" s="281">
        <v>440</v>
      </c>
      <c r="L303" s="170">
        <f t="shared" si="178"/>
        <v>133.30000000000001</v>
      </c>
      <c r="M303" s="243">
        <f t="shared" si="193"/>
        <v>53896.9</v>
      </c>
    </row>
    <row r="304" spans="1:13" x14ac:dyDescent="0.2">
      <c r="A304" s="116" t="s">
        <v>66</v>
      </c>
      <c r="B304" s="151">
        <v>5</v>
      </c>
      <c r="C304" s="114">
        <v>61.31</v>
      </c>
      <c r="D304" s="251">
        <v>19941</v>
      </c>
      <c r="E304" s="256">
        <v>17027</v>
      </c>
      <c r="F304" s="162">
        <f t="shared" si="174"/>
        <v>47858.400000000001</v>
      </c>
      <c r="G304" s="160">
        <f t="shared" si="175"/>
        <v>3332.6</v>
      </c>
      <c r="H304" s="163">
        <f t="shared" si="191"/>
        <v>51191</v>
      </c>
      <c r="I304" s="164">
        <f>ROUND(H304*0.34,1)</f>
        <v>17404.900000000001</v>
      </c>
      <c r="J304" s="165">
        <f t="shared" si="150"/>
        <v>1023.8</v>
      </c>
      <c r="K304" s="281">
        <v>440</v>
      </c>
      <c r="L304" s="170">
        <f t="shared" si="178"/>
        <v>174</v>
      </c>
      <c r="M304" s="243">
        <f t="shared" si="193"/>
        <v>70233.7</v>
      </c>
    </row>
    <row r="305" spans="1:13" x14ac:dyDescent="0.2">
      <c r="A305" s="116" t="s">
        <v>207</v>
      </c>
      <c r="B305" s="151">
        <v>2.86</v>
      </c>
      <c r="C305" s="114">
        <v>48.24</v>
      </c>
      <c r="D305" s="251">
        <v>19941</v>
      </c>
      <c r="E305" s="256">
        <v>17027</v>
      </c>
      <c r="F305" s="162">
        <f t="shared" si="174"/>
        <v>83668.5</v>
      </c>
      <c r="G305" s="160">
        <f t="shared" si="175"/>
        <v>4235.6000000000004</v>
      </c>
      <c r="H305" s="163">
        <f>SUM(F305:G305)</f>
        <v>87904.1</v>
      </c>
      <c r="I305" s="164">
        <f>ROUND(H305*0.34,1)</f>
        <v>29887.4</v>
      </c>
      <c r="J305" s="165">
        <f t="shared" si="150"/>
        <v>1758.1</v>
      </c>
      <c r="K305" s="281">
        <v>440</v>
      </c>
      <c r="L305" s="170">
        <f t="shared" si="178"/>
        <v>298.89999999999998</v>
      </c>
      <c r="M305" s="243">
        <f>SUM(H305:L305)</f>
        <v>120288.5</v>
      </c>
    </row>
    <row r="306" spans="1:13" x14ac:dyDescent="0.2">
      <c r="A306" s="116" t="s">
        <v>257</v>
      </c>
      <c r="B306" s="151">
        <v>2.2200000000000002</v>
      </c>
      <c r="C306" s="114">
        <v>48.24</v>
      </c>
      <c r="D306" s="251">
        <v>19941</v>
      </c>
      <c r="E306" s="256">
        <v>17027</v>
      </c>
      <c r="F306" s="162">
        <f t="shared" si="174"/>
        <v>107789.2</v>
      </c>
      <c r="G306" s="160">
        <f t="shared" si="175"/>
        <v>4235.6000000000004</v>
      </c>
      <c r="H306" s="163">
        <f>SUM(F306:G306)</f>
        <v>112024.8</v>
      </c>
      <c r="I306" s="164">
        <f t="shared" si="192"/>
        <v>38088.400000000001</v>
      </c>
      <c r="J306" s="165">
        <f t="shared" si="150"/>
        <v>2240.5</v>
      </c>
      <c r="K306" s="281">
        <v>440</v>
      </c>
      <c r="L306" s="170">
        <f t="shared" si="178"/>
        <v>380.9</v>
      </c>
      <c r="M306" s="243">
        <f>SUM(H306:L306)</f>
        <v>153174.6</v>
      </c>
    </row>
    <row r="307" spans="1:13" x14ac:dyDescent="0.2">
      <c r="A307" s="116" t="s">
        <v>59</v>
      </c>
      <c r="B307" s="156" t="s">
        <v>85</v>
      </c>
      <c r="C307" s="157"/>
      <c r="D307" s="158"/>
      <c r="E307" s="158"/>
      <c r="F307" s="159"/>
      <c r="G307" s="160"/>
      <c r="H307" s="161"/>
      <c r="I307" s="159"/>
      <c r="J307" s="159"/>
      <c r="K307" s="281"/>
      <c r="L307" s="170"/>
      <c r="M307" s="243"/>
    </row>
    <row r="308" spans="1:13" x14ac:dyDescent="0.2">
      <c r="A308" s="116" t="s">
        <v>358</v>
      </c>
      <c r="B308" s="151">
        <v>3.33</v>
      </c>
      <c r="C308" s="114">
        <v>52.26</v>
      </c>
      <c r="D308" s="251">
        <v>19941</v>
      </c>
      <c r="E308" s="256">
        <v>15023</v>
      </c>
      <c r="F308" s="162">
        <f>ROUND(D308/B308*12,1)</f>
        <v>71859.5</v>
      </c>
      <c r="G308" s="160">
        <f>ROUND(E308/C308*12,1)</f>
        <v>3449.6</v>
      </c>
      <c r="H308" s="163">
        <f>SUM(F308:G308)</f>
        <v>75309.100000000006</v>
      </c>
      <c r="I308" s="164">
        <f>ROUND(H308*0.34,1)</f>
        <v>25605.1</v>
      </c>
      <c r="J308" s="165">
        <f t="shared" ref="J308" si="194">ROUND(H308*0.02,1)</f>
        <v>1506.2</v>
      </c>
      <c r="K308" s="279">
        <v>50</v>
      </c>
      <c r="L308" s="170">
        <f t="shared" ref="L308:L314" si="195">ROUND(0.0034*H308,1)</f>
        <v>256.10000000000002</v>
      </c>
      <c r="M308" s="243">
        <f>SUM(H308:L308)</f>
        <v>102726.50000000001</v>
      </c>
    </row>
    <row r="309" spans="1:13" ht="14.25" x14ac:dyDescent="0.2">
      <c r="A309" s="116" t="s">
        <v>381</v>
      </c>
      <c r="B309" s="151" t="s">
        <v>406</v>
      </c>
      <c r="C309" s="111" t="s">
        <v>406</v>
      </c>
      <c r="D309" s="158"/>
      <c r="E309" s="256"/>
      <c r="F309" s="162"/>
      <c r="G309" s="160"/>
      <c r="H309" s="163"/>
      <c r="I309" s="164"/>
      <c r="J309" s="165"/>
      <c r="K309" s="281">
        <v>105</v>
      </c>
      <c r="L309" s="170">
        <f t="shared" si="195"/>
        <v>0</v>
      </c>
      <c r="M309" s="243">
        <f t="shared" ref="M309:M314" si="196">SUM(H309:L309)</f>
        <v>105</v>
      </c>
    </row>
    <row r="310" spans="1:13" x14ac:dyDescent="0.2">
      <c r="A310" s="116" t="s">
        <v>382</v>
      </c>
      <c r="B310" s="151">
        <v>4</v>
      </c>
      <c r="C310" s="114">
        <v>122.61</v>
      </c>
      <c r="D310" s="251">
        <v>19941</v>
      </c>
      <c r="E310" s="256">
        <v>17027</v>
      </c>
      <c r="F310" s="162">
        <f t="shared" ref="F310:G314" si="197">ROUND(D310/B310*12,1)</f>
        <v>59823</v>
      </c>
      <c r="G310" s="160">
        <f t="shared" si="197"/>
        <v>1666.5</v>
      </c>
      <c r="H310" s="163">
        <f>SUM(F310:G310)</f>
        <v>61489.5</v>
      </c>
      <c r="I310" s="164">
        <f>ROUND(H310*0.34,1)</f>
        <v>20906.400000000001</v>
      </c>
      <c r="J310" s="165">
        <f t="shared" ref="J310:J314" si="198">ROUND(H310*0.02,1)</f>
        <v>1229.8</v>
      </c>
      <c r="K310" s="281">
        <v>220</v>
      </c>
      <c r="L310" s="170">
        <f t="shared" si="195"/>
        <v>209.1</v>
      </c>
      <c r="M310" s="243">
        <f t="shared" si="196"/>
        <v>84054.8</v>
      </c>
    </row>
    <row r="311" spans="1:13" x14ac:dyDescent="0.2">
      <c r="A311" s="116" t="s">
        <v>383</v>
      </c>
      <c r="B311" s="151">
        <v>3.33</v>
      </c>
      <c r="C311" s="114">
        <v>122.61</v>
      </c>
      <c r="D311" s="251">
        <v>19941</v>
      </c>
      <c r="E311" s="256">
        <v>17027</v>
      </c>
      <c r="F311" s="162">
        <f t="shared" si="197"/>
        <v>71859.5</v>
      </c>
      <c r="G311" s="160">
        <f t="shared" si="197"/>
        <v>1666.5</v>
      </c>
      <c r="H311" s="163">
        <f>SUM(F311:G311)</f>
        <v>73526</v>
      </c>
      <c r="I311" s="164">
        <f>ROUND(H311*0.34,1)</f>
        <v>24998.799999999999</v>
      </c>
      <c r="J311" s="165">
        <f t="shared" si="198"/>
        <v>1470.5</v>
      </c>
      <c r="K311" s="281">
        <v>220</v>
      </c>
      <c r="L311" s="170">
        <f t="shared" si="195"/>
        <v>250</v>
      </c>
      <c r="M311" s="243">
        <f t="shared" si="196"/>
        <v>100465.3</v>
      </c>
    </row>
    <row r="312" spans="1:13" x14ac:dyDescent="0.2">
      <c r="A312" s="116" t="s">
        <v>68</v>
      </c>
      <c r="B312" s="151">
        <v>2.2200000000000002</v>
      </c>
      <c r="C312" s="114">
        <v>52.26</v>
      </c>
      <c r="D312" s="251">
        <v>19941</v>
      </c>
      <c r="E312" s="255">
        <v>15023</v>
      </c>
      <c r="F312" s="162">
        <f t="shared" si="197"/>
        <v>107789.2</v>
      </c>
      <c r="G312" s="160">
        <f t="shared" si="197"/>
        <v>3449.6</v>
      </c>
      <c r="H312" s="163">
        <f>SUM(F312:G312)</f>
        <v>111238.8</v>
      </c>
      <c r="I312" s="164">
        <f>ROUND(H312*0.34,1)</f>
        <v>37821.199999999997</v>
      </c>
      <c r="J312" s="165">
        <f t="shared" si="198"/>
        <v>2224.8000000000002</v>
      </c>
      <c r="K312" s="279">
        <v>220</v>
      </c>
      <c r="L312" s="170">
        <f t="shared" si="195"/>
        <v>378.2</v>
      </c>
      <c r="M312" s="243">
        <f t="shared" si="196"/>
        <v>151883</v>
      </c>
    </row>
    <row r="313" spans="1:13" x14ac:dyDescent="0.2">
      <c r="A313" s="116" t="s">
        <v>70</v>
      </c>
      <c r="B313" s="151">
        <v>2.5</v>
      </c>
      <c r="C313" s="114">
        <v>40.200000000000003</v>
      </c>
      <c r="D313" s="251">
        <v>19941</v>
      </c>
      <c r="E313" s="256">
        <v>17027</v>
      </c>
      <c r="F313" s="162">
        <f t="shared" si="197"/>
        <v>95716.800000000003</v>
      </c>
      <c r="G313" s="160">
        <f t="shared" si="197"/>
        <v>5082.7</v>
      </c>
      <c r="H313" s="163">
        <f>SUM(F313:G313)</f>
        <v>100799.5</v>
      </c>
      <c r="I313" s="164">
        <f>ROUND(H313*0.34,1)</f>
        <v>34271.800000000003</v>
      </c>
      <c r="J313" s="165">
        <f t="shared" si="198"/>
        <v>2016</v>
      </c>
      <c r="K313" s="281">
        <v>660</v>
      </c>
      <c r="L313" s="170">
        <f t="shared" si="195"/>
        <v>342.7</v>
      </c>
      <c r="M313" s="243">
        <f t="shared" si="196"/>
        <v>138090</v>
      </c>
    </row>
    <row r="314" spans="1:13" x14ac:dyDescent="0.2">
      <c r="A314" s="116" t="s">
        <v>71</v>
      </c>
      <c r="B314" s="151">
        <v>2</v>
      </c>
      <c r="C314" s="114">
        <v>40.200000000000003</v>
      </c>
      <c r="D314" s="251">
        <v>19941</v>
      </c>
      <c r="E314" s="256">
        <v>17027</v>
      </c>
      <c r="F314" s="162">
        <f t="shared" si="197"/>
        <v>119646</v>
      </c>
      <c r="G314" s="160">
        <f t="shared" si="197"/>
        <v>5082.7</v>
      </c>
      <c r="H314" s="163">
        <f>SUM(F314:G314)</f>
        <v>124728.7</v>
      </c>
      <c r="I314" s="164">
        <f>ROUND(H314*0.34,1)</f>
        <v>42407.8</v>
      </c>
      <c r="J314" s="165">
        <f t="shared" si="198"/>
        <v>2494.6</v>
      </c>
      <c r="K314" s="281">
        <v>660</v>
      </c>
      <c r="L314" s="170">
        <f t="shared" si="195"/>
        <v>424.1</v>
      </c>
      <c r="M314" s="243">
        <f t="shared" si="196"/>
        <v>170715.2</v>
      </c>
    </row>
    <row r="315" spans="1:13" x14ac:dyDescent="0.2">
      <c r="A315" s="116" t="s">
        <v>72</v>
      </c>
      <c r="B315" s="156" t="s">
        <v>84</v>
      </c>
      <c r="C315" s="157"/>
      <c r="D315" s="158"/>
      <c r="E315" s="158"/>
      <c r="F315" s="159"/>
      <c r="G315" s="160"/>
      <c r="H315" s="161"/>
      <c r="I315" s="159"/>
      <c r="J315" s="159"/>
      <c r="K315" s="284"/>
      <c r="L315" s="292"/>
      <c r="M315" s="243"/>
    </row>
    <row r="316" spans="1:13" ht="13.5" thickBot="1" x14ac:dyDescent="0.25">
      <c r="A316" s="331" t="s">
        <v>113</v>
      </c>
      <c r="B316" s="205"/>
      <c r="C316" s="206"/>
      <c r="D316" s="207"/>
      <c r="E316" s="259"/>
      <c r="F316" s="208"/>
      <c r="G316" s="216"/>
      <c r="H316" s="209"/>
      <c r="I316" s="210"/>
      <c r="J316" s="217"/>
      <c r="K316" s="332"/>
      <c r="L316" s="333"/>
      <c r="M316" s="334"/>
    </row>
    <row r="317" spans="1:13" x14ac:dyDescent="0.2">
      <c r="A317" s="295" t="s">
        <v>113</v>
      </c>
      <c r="B317" s="218"/>
      <c r="C317" s="219"/>
      <c r="D317" s="133"/>
      <c r="E317" s="133"/>
      <c r="F317" s="220"/>
      <c r="G317" s="201"/>
      <c r="H317" s="221"/>
      <c r="I317" s="220"/>
      <c r="J317" s="221"/>
      <c r="K317" s="335"/>
      <c r="L317" s="336"/>
      <c r="M317" s="315"/>
    </row>
    <row r="318" spans="1:13" x14ac:dyDescent="0.2">
      <c r="A318" s="325" t="s">
        <v>88</v>
      </c>
      <c r="B318" s="222"/>
      <c r="C318" s="223" t="s">
        <v>105</v>
      </c>
      <c r="D318" s="140"/>
      <c r="E318" s="140"/>
      <c r="F318" s="211"/>
      <c r="G318" s="173"/>
      <c r="H318" s="224"/>
      <c r="I318" s="211"/>
      <c r="J318" s="224"/>
      <c r="K318" s="286"/>
      <c r="L318" s="287"/>
      <c r="M318" s="288"/>
    </row>
    <row r="319" spans="1:13" x14ac:dyDescent="0.2">
      <c r="A319" s="325" t="s">
        <v>89</v>
      </c>
      <c r="B319" s="222"/>
      <c r="C319" s="223" t="s">
        <v>104</v>
      </c>
      <c r="D319" s="140"/>
      <c r="E319" s="140"/>
      <c r="F319" s="211"/>
      <c r="G319" s="173"/>
      <c r="H319" s="224"/>
      <c r="I319" s="211"/>
      <c r="J319" s="224"/>
      <c r="K319" s="286"/>
      <c r="L319" s="287"/>
      <c r="M319" s="288"/>
    </row>
    <row r="320" spans="1:13" x14ac:dyDescent="0.2">
      <c r="A320" s="116" t="s">
        <v>90</v>
      </c>
      <c r="B320" s="225"/>
      <c r="C320" s="226" t="s">
        <v>80</v>
      </c>
      <c r="D320" s="147"/>
      <c r="E320" s="147"/>
      <c r="F320" s="212"/>
      <c r="G320" s="178"/>
      <c r="H320" s="227"/>
      <c r="I320" s="212"/>
      <c r="J320" s="227"/>
      <c r="K320" s="289"/>
      <c r="L320" s="290"/>
      <c r="M320" s="291"/>
    </row>
    <row r="321" spans="1:13" x14ac:dyDescent="0.2">
      <c r="A321" s="116" t="s">
        <v>91</v>
      </c>
      <c r="B321" s="215"/>
      <c r="C321" s="157" t="s">
        <v>332</v>
      </c>
      <c r="D321" s="158"/>
      <c r="E321" s="158"/>
      <c r="F321" s="159"/>
      <c r="G321" s="160"/>
      <c r="H321" s="161"/>
      <c r="I321" s="159"/>
      <c r="J321" s="159"/>
      <c r="K321" s="284"/>
      <c r="L321" s="292"/>
      <c r="M321" s="243"/>
    </row>
    <row r="322" spans="1:13" x14ac:dyDescent="0.2">
      <c r="A322" s="116" t="s">
        <v>113</v>
      </c>
      <c r="B322" s="222"/>
      <c r="C322" s="228"/>
      <c r="D322" s="140"/>
      <c r="E322" s="140"/>
      <c r="F322" s="211"/>
      <c r="G322" s="173"/>
      <c r="H322" s="224"/>
      <c r="I322" s="211"/>
      <c r="J322" s="224"/>
      <c r="K322" s="286"/>
      <c r="L322" s="287"/>
      <c r="M322" s="288"/>
    </row>
    <row r="323" spans="1:13" x14ac:dyDescent="0.2">
      <c r="A323" s="325" t="s">
        <v>73</v>
      </c>
      <c r="B323" s="222"/>
      <c r="C323" s="228"/>
      <c r="D323" s="140"/>
      <c r="E323" s="140"/>
      <c r="F323" s="211"/>
      <c r="G323" s="173"/>
      <c r="H323" s="224"/>
      <c r="I323" s="211"/>
      <c r="J323" s="224"/>
      <c r="K323" s="286"/>
      <c r="L323" s="287"/>
      <c r="M323" s="288"/>
    </row>
    <row r="324" spans="1:13" x14ac:dyDescent="0.2">
      <c r="A324" s="325" t="s">
        <v>75</v>
      </c>
      <c r="B324" s="222"/>
      <c r="C324" s="223" t="s">
        <v>106</v>
      </c>
      <c r="D324" s="140"/>
      <c r="E324" s="140"/>
      <c r="F324" s="211"/>
      <c r="G324" s="173"/>
      <c r="H324" s="224"/>
      <c r="I324" s="211"/>
      <c r="J324" s="211"/>
      <c r="K324" s="286"/>
      <c r="L324" s="287"/>
      <c r="M324" s="288"/>
    </row>
    <row r="325" spans="1:13" x14ac:dyDescent="0.2">
      <c r="A325" s="325" t="s">
        <v>95</v>
      </c>
      <c r="B325" s="222"/>
      <c r="C325" s="223" t="s">
        <v>117</v>
      </c>
      <c r="D325" s="140"/>
      <c r="E325" s="140"/>
      <c r="F325" s="211"/>
      <c r="G325" s="173"/>
      <c r="H325" s="224"/>
      <c r="I325" s="211"/>
      <c r="J325" s="211"/>
      <c r="K325" s="286"/>
      <c r="L325" s="287"/>
      <c r="M325" s="288"/>
    </row>
    <row r="326" spans="1:13" x14ac:dyDescent="0.2">
      <c r="A326" s="116" t="s">
        <v>201</v>
      </c>
      <c r="B326" s="225"/>
      <c r="C326" s="226" t="s">
        <v>77</v>
      </c>
      <c r="D326" s="147"/>
      <c r="E326" s="147"/>
      <c r="F326" s="212"/>
      <c r="G326" s="178"/>
      <c r="H326" s="227"/>
      <c r="I326" s="212"/>
      <c r="J326" s="212"/>
      <c r="K326" s="289"/>
      <c r="L326" s="290"/>
      <c r="M326" s="291"/>
    </row>
    <row r="327" spans="1:13" x14ac:dyDescent="0.2">
      <c r="A327" s="116" t="s">
        <v>60</v>
      </c>
      <c r="B327" s="215"/>
      <c r="C327" s="157" t="s">
        <v>78</v>
      </c>
      <c r="D327" s="158"/>
      <c r="E327" s="158"/>
      <c r="F327" s="159"/>
      <c r="G327" s="160"/>
      <c r="H327" s="161"/>
      <c r="I327" s="159"/>
      <c r="J327" s="159"/>
      <c r="K327" s="284"/>
      <c r="L327" s="292"/>
      <c r="M327" s="243"/>
    </row>
    <row r="328" spans="1:13" x14ac:dyDescent="0.2">
      <c r="A328" s="116" t="s">
        <v>346</v>
      </c>
      <c r="B328" s="215"/>
      <c r="C328" s="157" t="s">
        <v>114</v>
      </c>
      <c r="D328" s="158"/>
      <c r="E328" s="158"/>
      <c r="F328" s="159"/>
      <c r="G328" s="160"/>
      <c r="H328" s="161"/>
      <c r="I328" s="159"/>
      <c r="J328" s="159"/>
      <c r="K328" s="284"/>
      <c r="L328" s="292"/>
      <c r="M328" s="243"/>
    </row>
    <row r="329" spans="1:13" x14ac:dyDescent="0.2">
      <c r="A329" s="116" t="s">
        <v>347</v>
      </c>
      <c r="B329" s="215"/>
      <c r="C329" s="157" t="s">
        <v>386</v>
      </c>
      <c r="D329" s="158"/>
      <c r="E329" s="158"/>
      <c r="F329" s="159"/>
      <c r="G329" s="160"/>
      <c r="H329" s="161"/>
      <c r="I329" s="159"/>
      <c r="J329" s="159"/>
      <c r="K329" s="284"/>
      <c r="L329" s="292"/>
      <c r="M329" s="243"/>
    </row>
    <row r="330" spans="1:13" x14ac:dyDescent="0.2">
      <c r="A330" s="116" t="s">
        <v>350</v>
      </c>
      <c r="B330" s="215"/>
      <c r="C330" s="157" t="s">
        <v>78</v>
      </c>
      <c r="D330" s="158"/>
      <c r="E330" s="158"/>
      <c r="F330" s="159"/>
      <c r="G330" s="160"/>
      <c r="H330" s="161"/>
      <c r="I330" s="159"/>
      <c r="J330" s="159"/>
      <c r="K330" s="284"/>
      <c r="L330" s="292"/>
      <c r="M330" s="243"/>
    </row>
    <row r="331" spans="1:13" x14ac:dyDescent="0.2">
      <c r="A331" s="116" t="s">
        <v>271</v>
      </c>
      <c r="B331" s="215"/>
      <c r="C331" s="157" t="s">
        <v>77</v>
      </c>
      <c r="D331" s="158"/>
      <c r="E331" s="158"/>
      <c r="F331" s="159"/>
      <c r="G331" s="160"/>
      <c r="H331" s="161"/>
      <c r="I331" s="159"/>
      <c r="J331" s="159"/>
      <c r="K331" s="284"/>
      <c r="L331" s="292"/>
      <c r="M331" s="243"/>
    </row>
    <row r="332" spans="1:13" x14ac:dyDescent="0.2">
      <c r="A332" s="116" t="s">
        <v>51</v>
      </c>
      <c r="B332" s="215"/>
      <c r="C332" s="157" t="s">
        <v>79</v>
      </c>
      <c r="D332" s="158"/>
      <c r="E332" s="158"/>
      <c r="F332" s="159"/>
      <c r="G332" s="160"/>
      <c r="H332" s="161"/>
      <c r="I332" s="159"/>
      <c r="J332" s="159"/>
      <c r="K332" s="284"/>
      <c r="L332" s="292"/>
      <c r="M332" s="243"/>
    </row>
    <row r="333" spans="1:13" x14ac:dyDescent="0.2">
      <c r="A333" s="116" t="s">
        <v>204</v>
      </c>
      <c r="B333" s="215"/>
      <c r="C333" s="157" t="s">
        <v>78</v>
      </c>
      <c r="D333" s="158"/>
      <c r="E333" s="158"/>
      <c r="F333" s="159"/>
      <c r="G333" s="160"/>
      <c r="H333" s="161"/>
      <c r="I333" s="159"/>
      <c r="J333" s="159"/>
      <c r="K333" s="284"/>
      <c r="L333" s="292"/>
      <c r="M333" s="243"/>
    </row>
    <row r="334" spans="1:13" x14ac:dyDescent="0.2">
      <c r="A334" s="116" t="s">
        <v>52</v>
      </c>
      <c r="B334" s="215"/>
      <c r="C334" s="157" t="s">
        <v>387</v>
      </c>
      <c r="D334" s="158"/>
      <c r="E334" s="158"/>
      <c r="F334" s="159"/>
      <c r="G334" s="160"/>
      <c r="H334" s="161"/>
      <c r="I334" s="159"/>
      <c r="J334" s="159"/>
      <c r="K334" s="284"/>
      <c r="L334" s="292"/>
      <c r="M334" s="243"/>
    </row>
    <row r="335" spans="1:13" x14ac:dyDescent="0.2">
      <c r="A335" s="116" t="s">
        <v>203</v>
      </c>
      <c r="B335" s="215"/>
      <c r="C335" s="157" t="s">
        <v>388</v>
      </c>
      <c r="D335" s="158"/>
      <c r="E335" s="158"/>
      <c r="F335" s="159"/>
      <c r="G335" s="160"/>
      <c r="H335" s="161"/>
      <c r="I335" s="159"/>
      <c r="J335" s="159"/>
      <c r="K335" s="284"/>
      <c r="L335" s="292"/>
      <c r="M335" s="243"/>
    </row>
    <row r="336" spans="1:13" x14ac:dyDescent="0.2">
      <c r="A336" s="116" t="s">
        <v>53</v>
      </c>
      <c r="B336" s="215"/>
      <c r="C336" s="157" t="s">
        <v>387</v>
      </c>
      <c r="D336" s="158"/>
      <c r="E336" s="158"/>
      <c r="F336" s="159"/>
      <c r="G336" s="160"/>
      <c r="H336" s="161"/>
      <c r="I336" s="159"/>
      <c r="J336" s="159"/>
      <c r="K336" s="284"/>
      <c r="L336" s="292"/>
      <c r="M336" s="243"/>
    </row>
    <row r="337" spans="1:13" x14ac:dyDescent="0.2">
      <c r="A337" s="116" t="s">
        <v>54</v>
      </c>
      <c r="B337" s="215"/>
      <c r="C337" s="157" t="s">
        <v>79</v>
      </c>
      <c r="D337" s="158"/>
      <c r="E337" s="158"/>
      <c r="F337" s="159"/>
      <c r="G337" s="160"/>
      <c r="H337" s="161"/>
      <c r="I337" s="159"/>
      <c r="J337" s="159"/>
      <c r="K337" s="284"/>
      <c r="L337" s="292"/>
      <c r="M337" s="243"/>
    </row>
    <row r="338" spans="1:13" x14ac:dyDescent="0.2">
      <c r="A338" s="116" t="s">
        <v>202</v>
      </c>
      <c r="B338" s="215"/>
      <c r="C338" s="157" t="s">
        <v>78</v>
      </c>
      <c r="D338" s="158"/>
      <c r="E338" s="158"/>
      <c r="F338" s="159"/>
      <c r="G338" s="160"/>
      <c r="H338" s="161"/>
      <c r="I338" s="159"/>
      <c r="J338" s="159"/>
      <c r="K338" s="284"/>
      <c r="L338" s="292"/>
      <c r="M338" s="243"/>
    </row>
    <row r="339" spans="1:13" x14ac:dyDescent="0.2">
      <c r="A339" s="116" t="s">
        <v>55</v>
      </c>
      <c r="B339" s="215"/>
      <c r="C339" s="157" t="s">
        <v>387</v>
      </c>
      <c r="D339" s="158"/>
      <c r="E339" s="158"/>
      <c r="F339" s="159"/>
      <c r="G339" s="160"/>
      <c r="H339" s="161"/>
      <c r="I339" s="159"/>
      <c r="J339" s="159"/>
      <c r="K339" s="284"/>
      <c r="L339" s="292"/>
      <c r="M339" s="243"/>
    </row>
    <row r="340" spans="1:13" x14ac:dyDescent="0.2">
      <c r="A340" s="116" t="s">
        <v>205</v>
      </c>
      <c r="B340" s="215"/>
      <c r="C340" s="157" t="s">
        <v>388</v>
      </c>
      <c r="D340" s="158"/>
      <c r="E340" s="158"/>
      <c r="F340" s="159"/>
      <c r="G340" s="160"/>
      <c r="H340" s="161"/>
      <c r="I340" s="159"/>
      <c r="J340" s="159"/>
      <c r="K340" s="284"/>
      <c r="L340" s="292"/>
      <c r="M340" s="243"/>
    </row>
    <row r="341" spans="1:13" x14ac:dyDescent="0.2">
      <c r="A341" s="116" t="s">
        <v>56</v>
      </c>
      <c r="B341" s="215"/>
      <c r="C341" s="157" t="s">
        <v>387</v>
      </c>
      <c r="D341" s="158"/>
      <c r="E341" s="158"/>
      <c r="F341" s="159"/>
      <c r="G341" s="160"/>
      <c r="H341" s="161"/>
      <c r="I341" s="159"/>
      <c r="J341" s="159"/>
      <c r="K341" s="284"/>
      <c r="L341" s="292"/>
      <c r="M341" s="243"/>
    </row>
    <row r="342" spans="1:13" x14ac:dyDescent="0.2">
      <c r="A342" s="116" t="s">
        <v>357</v>
      </c>
      <c r="B342" s="215"/>
      <c r="C342" s="157" t="s">
        <v>389</v>
      </c>
      <c r="D342" s="158"/>
      <c r="E342" s="158"/>
      <c r="F342" s="159"/>
      <c r="G342" s="160"/>
      <c r="H342" s="161"/>
      <c r="I342" s="159"/>
      <c r="J342" s="159"/>
      <c r="K342" s="284"/>
      <c r="L342" s="292"/>
      <c r="M342" s="243"/>
    </row>
    <row r="343" spans="1:13" x14ac:dyDescent="0.2">
      <c r="A343" s="116" t="s">
        <v>385</v>
      </c>
      <c r="B343" s="215"/>
      <c r="C343" s="157" t="s">
        <v>190</v>
      </c>
      <c r="D343" s="158"/>
      <c r="E343" s="158"/>
      <c r="F343" s="159"/>
      <c r="G343" s="160"/>
      <c r="H343" s="161"/>
      <c r="I343" s="159"/>
      <c r="J343" s="159"/>
      <c r="K343" s="284"/>
      <c r="L343" s="292"/>
      <c r="M343" s="243"/>
    </row>
    <row r="344" spans="1:13" x14ac:dyDescent="0.2">
      <c r="A344" s="116" t="s">
        <v>364</v>
      </c>
      <c r="B344" s="215"/>
      <c r="C344" s="157" t="s">
        <v>389</v>
      </c>
      <c r="D344" s="158"/>
      <c r="E344" s="158"/>
      <c r="F344" s="159"/>
      <c r="G344" s="160"/>
      <c r="H344" s="161"/>
      <c r="I344" s="159"/>
      <c r="J344" s="159"/>
      <c r="K344" s="284"/>
      <c r="L344" s="292"/>
      <c r="M344" s="243"/>
    </row>
    <row r="345" spans="1:13" x14ac:dyDescent="0.2">
      <c r="A345" s="116" t="s">
        <v>384</v>
      </c>
      <c r="B345" s="215"/>
      <c r="C345" s="157" t="s">
        <v>190</v>
      </c>
      <c r="D345" s="158"/>
      <c r="E345" s="158"/>
      <c r="F345" s="159"/>
      <c r="G345" s="160"/>
      <c r="H345" s="161"/>
      <c r="I345" s="159"/>
      <c r="J345" s="159"/>
      <c r="K345" s="284"/>
      <c r="L345" s="292"/>
      <c r="M345" s="243"/>
    </row>
    <row r="346" spans="1:13" x14ac:dyDescent="0.2">
      <c r="A346" s="116" t="s">
        <v>76</v>
      </c>
      <c r="B346" s="215"/>
      <c r="C346" s="157" t="s">
        <v>348</v>
      </c>
      <c r="D346" s="158"/>
      <c r="E346" s="158"/>
      <c r="F346" s="159"/>
      <c r="G346" s="160"/>
      <c r="H346" s="161"/>
      <c r="I346" s="159"/>
      <c r="J346" s="159"/>
      <c r="K346" s="284"/>
      <c r="L346" s="292"/>
      <c r="M346" s="243"/>
    </row>
    <row r="347" spans="1:13" x14ac:dyDescent="0.2">
      <c r="A347" s="116" t="s">
        <v>57</v>
      </c>
      <c r="B347" s="215"/>
      <c r="C347" s="157" t="s">
        <v>83</v>
      </c>
      <c r="D347" s="158"/>
      <c r="E347" s="158"/>
      <c r="F347" s="159"/>
      <c r="G347" s="160"/>
      <c r="H347" s="161"/>
      <c r="I347" s="159"/>
      <c r="J347" s="159"/>
      <c r="K347" s="284"/>
      <c r="L347" s="292"/>
      <c r="M347" s="243"/>
    </row>
    <row r="348" spans="1:13" x14ac:dyDescent="0.2">
      <c r="A348" s="116" t="s">
        <v>188</v>
      </c>
      <c r="B348" s="215"/>
      <c r="C348" s="157" t="s">
        <v>79</v>
      </c>
      <c r="D348" s="158"/>
      <c r="E348" s="158"/>
      <c r="F348" s="159"/>
      <c r="G348" s="160"/>
      <c r="H348" s="161"/>
      <c r="I348" s="159"/>
      <c r="J348" s="159"/>
      <c r="K348" s="284"/>
      <c r="L348" s="292"/>
      <c r="M348" s="243"/>
    </row>
    <row r="349" spans="1:13" x14ac:dyDescent="0.2">
      <c r="A349" s="116" t="s">
        <v>58</v>
      </c>
      <c r="B349" s="215"/>
      <c r="C349" s="157" t="s">
        <v>390</v>
      </c>
      <c r="D349" s="158"/>
      <c r="E349" s="158"/>
      <c r="F349" s="159"/>
      <c r="G349" s="160"/>
      <c r="H349" s="161"/>
      <c r="I349" s="159"/>
      <c r="J349" s="159"/>
      <c r="K349" s="284"/>
      <c r="L349" s="292"/>
      <c r="M349" s="243"/>
    </row>
    <row r="350" spans="1:13" x14ac:dyDescent="0.2">
      <c r="A350" s="116" t="s">
        <v>189</v>
      </c>
      <c r="B350" s="215"/>
      <c r="C350" s="157" t="s">
        <v>387</v>
      </c>
      <c r="D350" s="158"/>
      <c r="E350" s="158"/>
      <c r="F350" s="159"/>
      <c r="G350" s="160"/>
      <c r="H350" s="161"/>
      <c r="I350" s="159"/>
      <c r="J350" s="159"/>
      <c r="K350" s="284"/>
      <c r="L350" s="292"/>
      <c r="M350" s="243"/>
    </row>
    <row r="351" spans="1:13" x14ac:dyDescent="0.2">
      <c r="A351" s="116" t="s">
        <v>59</v>
      </c>
      <c r="B351" s="215"/>
      <c r="C351" s="157" t="s">
        <v>390</v>
      </c>
      <c r="D351" s="158"/>
      <c r="E351" s="158"/>
      <c r="F351" s="159"/>
      <c r="G351" s="160"/>
      <c r="H351" s="161"/>
      <c r="I351" s="159"/>
      <c r="J351" s="159"/>
      <c r="K351" s="284"/>
      <c r="L351" s="292"/>
      <c r="M351" s="243"/>
    </row>
    <row r="352" spans="1:13" x14ac:dyDescent="0.2">
      <c r="A352" s="116" t="s">
        <v>358</v>
      </c>
      <c r="B352" s="215"/>
      <c r="C352" s="157" t="s">
        <v>206</v>
      </c>
      <c r="D352" s="158"/>
      <c r="E352" s="158"/>
      <c r="F352" s="159"/>
      <c r="G352" s="160"/>
      <c r="H352" s="161"/>
      <c r="I352" s="159"/>
      <c r="J352" s="159"/>
      <c r="K352" s="284"/>
      <c r="L352" s="292"/>
      <c r="M352" s="243"/>
    </row>
    <row r="353" spans="1:13" x14ac:dyDescent="0.2">
      <c r="A353" s="116" t="s">
        <v>361</v>
      </c>
      <c r="B353" s="215"/>
      <c r="C353" s="157" t="s">
        <v>391</v>
      </c>
      <c r="D353" s="158"/>
      <c r="E353" s="158"/>
      <c r="F353" s="159"/>
      <c r="G353" s="160"/>
      <c r="H353" s="161"/>
      <c r="I353" s="159"/>
      <c r="J353" s="159"/>
      <c r="K353" s="284"/>
      <c r="L353" s="292"/>
      <c r="M353" s="243"/>
    </row>
    <row r="354" spans="1:13" x14ac:dyDescent="0.2">
      <c r="A354" s="116" t="s">
        <v>365</v>
      </c>
      <c r="B354" s="215"/>
      <c r="C354" s="157" t="s">
        <v>386</v>
      </c>
      <c r="D354" s="158"/>
      <c r="E354" s="158"/>
      <c r="F354" s="159"/>
      <c r="G354" s="160"/>
      <c r="H354" s="161"/>
      <c r="I354" s="159"/>
      <c r="J354" s="159"/>
      <c r="K354" s="284"/>
      <c r="L354" s="292"/>
      <c r="M354" s="243"/>
    </row>
    <row r="355" spans="1:13" x14ac:dyDescent="0.2">
      <c r="A355" s="116" t="s">
        <v>366</v>
      </c>
      <c r="B355" s="215"/>
      <c r="C355" s="157" t="s">
        <v>114</v>
      </c>
      <c r="D355" s="158"/>
      <c r="E355" s="158"/>
      <c r="F355" s="159"/>
      <c r="G355" s="160"/>
      <c r="H355" s="161"/>
      <c r="I355" s="159"/>
      <c r="J355" s="159"/>
      <c r="K355" s="284"/>
      <c r="L355" s="292"/>
      <c r="M355" s="243"/>
    </row>
    <row r="356" spans="1:13" x14ac:dyDescent="0.2">
      <c r="A356" s="116" t="s">
        <v>411</v>
      </c>
      <c r="B356" s="215"/>
      <c r="C356" s="157" t="s">
        <v>206</v>
      </c>
      <c r="D356" s="158"/>
      <c r="E356" s="158"/>
      <c r="F356" s="159"/>
      <c r="G356" s="160"/>
      <c r="H356" s="161"/>
      <c r="I356" s="159"/>
      <c r="J356" s="159"/>
      <c r="K356" s="284"/>
      <c r="L356" s="292"/>
      <c r="M356" s="243"/>
    </row>
    <row r="357" spans="1:13" x14ac:dyDescent="0.2">
      <c r="A357" s="116" t="s">
        <v>68</v>
      </c>
      <c r="B357" s="215"/>
      <c r="C357" s="157" t="s">
        <v>78</v>
      </c>
      <c r="D357" s="158"/>
      <c r="E357" s="158"/>
      <c r="F357" s="159"/>
      <c r="G357" s="160"/>
      <c r="H357" s="161"/>
      <c r="I357" s="159"/>
      <c r="J357" s="159"/>
      <c r="K357" s="284"/>
      <c r="L357" s="292"/>
      <c r="M357" s="243"/>
    </row>
    <row r="358" spans="1:13" x14ac:dyDescent="0.2">
      <c r="A358" s="116" t="s">
        <v>69</v>
      </c>
      <c r="B358" s="215"/>
      <c r="C358" s="157" t="s">
        <v>78</v>
      </c>
      <c r="D358" s="158"/>
      <c r="E358" s="158"/>
      <c r="F358" s="159"/>
      <c r="G358" s="160"/>
      <c r="H358" s="161"/>
      <c r="I358" s="159"/>
      <c r="J358" s="159"/>
      <c r="K358" s="284"/>
      <c r="L358" s="292"/>
      <c r="M358" s="243"/>
    </row>
    <row r="359" spans="1:13" x14ac:dyDescent="0.2">
      <c r="A359" s="116" t="s">
        <v>72</v>
      </c>
      <c r="B359" s="215"/>
      <c r="C359" s="157" t="s">
        <v>78</v>
      </c>
      <c r="D359" s="158"/>
      <c r="E359" s="158"/>
      <c r="F359" s="159"/>
      <c r="G359" s="160"/>
      <c r="H359" s="161"/>
      <c r="I359" s="159"/>
      <c r="J359" s="159"/>
      <c r="K359" s="284"/>
      <c r="L359" s="292"/>
      <c r="M359" s="243"/>
    </row>
    <row r="360" spans="1:13" x14ac:dyDescent="0.2">
      <c r="A360" s="325"/>
      <c r="B360" s="229"/>
      <c r="C360" s="230"/>
      <c r="D360" s="184"/>
      <c r="E360" s="184"/>
      <c r="F360" s="231"/>
      <c r="G360" s="186"/>
      <c r="H360" s="232"/>
      <c r="I360" s="231"/>
      <c r="J360" s="231"/>
      <c r="K360" s="296"/>
      <c r="L360" s="297"/>
      <c r="M360" s="298"/>
    </row>
    <row r="361" spans="1:13" x14ac:dyDescent="0.2">
      <c r="A361" s="337" t="s">
        <v>92</v>
      </c>
      <c r="B361" s="225"/>
      <c r="C361" s="226"/>
      <c r="D361" s="147"/>
      <c r="E361" s="147"/>
      <c r="F361" s="212"/>
      <c r="G361" s="178"/>
      <c r="H361" s="227"/>
      <c r="I361" s="212"/>
      <c r="J361" s="212"/>
      <c r="K361" s="289"/>
      <c r="L361" s="290"/>
      <c r="M361" s="291"/>
    </row>
    <row r="362" spans="1:13" ht="27" customHeight="1" x14ac:dyDescent="0.2">
      <c r="A362" s="282" t="s">
        <v>341</v>
      </c>
      <c r="B362" s="248" t="s">
        <v>107</v>
      </c>
      <c r="C362" s="157"/>
      <c r="D362" s="158"/>
      <c r="E362" s="158"/>
      <c r="F362" s="159"/>
      <c r="G362" s="160"/>
      <c r="H362" s="161"/>
      <c r="I362" s="159"/>
      <c r="J362" s="159"/>
      <c r="K362" s="284"/>
      <c r="L362" s="292"/>
      <c r="M362" s="243"/>
    </row>
    <row r="363" spans="1:13" x14ac:dyDescent="0.2">
      <c r="A363" s="338" t="s">
        <v>93</v>
      </c>
      <c r="B363" s="156" t="s">
        <v>108</v>
      </c>
      <c r="C363" s="157"/>
      <c r="D363" s="158"/>
      <c r="E363" s="158"/>
      <c r="F363" s="159"/>
      <c r="G363" s="160"/>
      <c r="H363" s="161"/>
      <c r="I363" s="159"/>
      <c r="J363" s="159"/>
      <c r="K363" s="284"/>
      <c r="L363" s="292"/>
      <c r="M363" s="243"/>
    </row>
    <row r="364" spans="1:13" x14ac:dyDescent="0.2">
      <c r="A364" s="325"/>
      <c r="B364" s="229"/>
      <c r="C364" s="230"/>
      <c r="D364" s="184"/>
      <c r="E364" s="184"/>
      <c r="F364" s="231"/>
      <c r="G364" s="186"/>
      <c r="H364" s="232"/>
      <c r="I364" s="231"/>
      <c r="J364" s="231"/>
      <c r="K364" s="296"/>
      <c r="L364" s="297"/>
      <c r="M364" s="298"/>
    </row>
    <row r="365" spans="1:13" ht="25.5" x14ac:dyDescent="0.2">
      <c r="A365" s="339" t="s">
        <v>94</v>
      </c>
      <c r="B365" s="225"/>
      <c r="C365" s="226"/>
      <c r="D365" s="147"/>
      <c r="E365" s="147"/>
      <c r="F365" s="212"/>
      <c r="G365" s="178"/>
      <c r="H365" s="227"/>
      <c r="I365" s="212"/>
      <c r="J365" s="212"/>
      <c r="K365" s="289"/>
      <c r="L365" s="290"/>
      <c r="M365" s="291"/>
    </row>
    <row r="366" spans="1:13" x14ac:dyDescent="0.2">
      <c r="A366" s="116" t="s">
        <v>254</v>
      </c>
      <c r="B366" s="151">
        <v>20.100000000000001</v>
      </c>
      <c r="C366" s="114">
        <v>35.18</v>
      </c>
      <c r="D366" s="147">
        <v>28692</v>
      </c>
      <c r="E366" s="256">
        <v>17574</v>
      </c>
      <c r="F366" s="162">
        <f>ROUND(D366/B366*12,1)</f>
        <v>17129.599999999999</v>
      </c>
      <c r="G366" s="160">
        <f>ROUND(E366/C366*12,1)</f>
        <v>5994.5</v>
      </c>
      <c r="H366" s="179">
        <f>SUM(F366:G366)</f>
        <v>23124.1</v>
      </c>
      <c r="I366" s="180">
        <f>ROUND(H366*0.34,1)</f>
        <v>7862.2</v>
      </c>
      <c r="J366" s="181">
        <f t="shared" ref="J366:J367" si="199">ROUND(H366*0.02,1)</f>
        <v>462.5</v>
      </c>
      <c r="K366" s="284">
        <v>72</v>
      </c>
      <c r="L366" s="170">
        <f t="shared" ref="L366:L367" si="200">ROUND(0.0034*H366,1)</f>
        <v>78.599999999999994</v>
      </c>
      <c r="M366" s="291">
        <f>SUM(H366:L366)</f>
        <v>31599.399999999998</v>
      </c>
    </row>
    <row r="367" spans="1:13" x14ac:dyDescent="0.2">
      <c r="A367" s="338" t="s">
        <v>96</v>
      </c>
      <c r="B367" s="151">
        <v>11.66</v>
      </c>
      <c r="C367" s="114">
        <v>35.18</v>
      </c>
      <c r="D367" s="158">
        <v>28692</v>
      </c>
      <c r="E367" s="256">
        <v>17574</v>
      </c>
      <c r="F367" s="162">
        <f>ROUND(D367/B367*12,1)</f>
        <v>29528.6</v>
      </c>
      <c r="G367" s="160">
        <f>ROUND(E367/C367*12,1)</f>
        <v>5994.5</v>
      </c>
      <c r="H367" s="163">
        <f>SUM(F367:G367)</f>
        <v>35523.1</v>
      </c>
      <c r="I367" s="164">
        <f>ROUND(H367*0.34,1)</f>
        <v>12077.9</v>
      </c>
      <c r="J367" s="165">
        <f t="shared" si="199"/>
        <v>710.5</v>
      </c>
      <c r="K367" s="284">
        <v>138</v>
      </c>
      <c r="L367" s="170">
        <f t="shared" si="200"/>
        <v>120.8</v>
      </c>
      <c r="M367" s="243">
        <f>SUM(H367:L367)</f>
        <v>48570.3</v>
      </c>
    </row>
    <row r="368" spans="1:13" ht="13.5" thickBot="1" x14ac:dyDescent="0.25">
      <c r="A368" s="340"/>
      <c r="B368" s="233"/>
      <c r="C368" s="234"/>
      <c r="D368" s="192"/>
      <c r="E368" s="192"/>
      <c r="F368" s="235"/>
      <c r="G368" s="236"/>
      <c r="H368" s="236"/>
      <c r="I368" s="235"/>
      <c r="J368" s="236"/>
      <c r="K368" s="341"/>
      <c r="L368" s="304"/>
      <c r="M368" s="305"/>
    </row>
    <row r="369" spans="1:6" x14ac:dyDescent="0.2">
      <c r="B369" s="135"/>
      <c r="C369" s="135"/>
      <c r="D369" s="140"/>
      <c r="E369" s="140"/>
    </row>
    <row r="370" spans="1:6" x14ac:dyDescent="0.2">
      <c r="A370" s="342" t="s">
        <v>118</v>
      </c>
      <c r="C370" s="237"/>
      <c r="D370" s="238"/>
      <c r="E370" s="238"/>
      <c r="F370" s="239"/>
    </row>
    <row r="371" spans="1:6" x14ac:dyDescent="0.2">
      <c r="A371" s="342" t="s">
        <v>119</v>
      </c>
      <c r="B371" s="240"/>
      <c r="C371" s="237"/>
      <c r="D371" s="238"/>
      <c r="E371" s="238"/>
      <c r="F371" s="239"/>
    </row>
    <row r="372" spans="1:6" x14ac:dyDescent="0.2">
      <c r="A372" s="342" t="s">
        <v>120</v>
      </c>
      <c r="B372" s="237"/>
      <c r="C372" s="237"/>
      <c r="D372" s="238"/>
      <c r="E372" s="238"/>
      <c r="F372" s="239"/>
    </row>
    <row r="373" spans="1:6" x14ac:dyDescent="0.2">
      <c r="A373" s="342" t="s">
        <v>121</v>
      </c>
      <c r="B373" s="135"/>
      <c r="C373" s="135"/>
      <c r="D373" s="140"/>
      <c r="E373" s="140"/>
    </row>
    <row r="374" spans="1:6" ht="18" customHeight="1" x14ac:dyDescent="0.2">
      <c r="A374" s="344" t="s">
        <v>407</v>
      </c>
      <c r="B374" s="135"/>
      <c r="C374" s="135"/>
      <c r="D374" s="140"/>
      <c r="E374" s="140"/>
    </row>
    <row r="375" spans="1:6" x14ac:dyDescent="0.2">
      <c r="A375" s="342" t="s">
        <v>338</v>
      </c>
      <c r="B375" s="135"/>
      <c r="C375" s="135"/>
      <c r="D375" s="140"/>
      <c r="E375" s="140"/>
    </row>
    <row r="376" spans="1:6" x14ac:dyDescent="0.2">
      <c r="A376" s="343"/>
      <c r="B376" s="237"/>
      <c r="C376" s="237"/>
      <c r="D376" s="238"/>
      <c r="E376" s="238"/>
      <c r="F376" s="239"/>
    </row>
    <row r="377" spans="1:6" ht="15" x14ac:dyDescent="0.25">
      <c r="A377" s="345" t="s">
        <v>408</v>
      </c>
      <c r="B377" s="135"/>
      <c r="C377" s="135"/>
      <c r="D377" s="140"/>
      <c r="E377" s="140"/>
    </row>
    <row r="378" spans="1:6" ht="15" x14ac:dyDescent="0.25">
      <c r="A378" s="345" t="s">
        <v>334</v>
      </c>
      <c r="B378" s="135"/>
      <c r="C378" s="135"/>
      <c r="D378" s="140"/>
      <c r="E378" s="140"/>
    </row>
    <row r="379" spans="1:6" ht="15" x14ac:dyDescent="0.25">
      <c r="A379" s="345" t="s">
        <v>335</v>
      </c>
      <c r="B379" s="135"/>
      <c r="C379" s="135"/>
      <c r="D379" s="140"/>
      <c r="E379" s="140"/>
    </row>
    <row r="380" spans="1:6" x14ac:dyDescent="0.2">
      <c r="B380" s="135"/>
      <c r="C380" s="135"/>
      <c r="D380" s="140"/>
      <c r="E380" s="140"/>
    </row>
    <row r="381" spans="1:6" ht="15" x14ac:dyDescent="0.25">
      <c r="A381" s="345" t="s">
        <v>409</v>
      </c>
      <c r="B381" s="135"/>
      <c r="C381" s="135"/>
      <c r="D381" s="140"/>
      <c r="E381" s="140"/>
    </row>
    <row r="382" spans="1:6" ht="15" x14ac:dyDescent="0.25">
      <c r="A382" s="345" t="s">
        <v>336</v>
      </c>
      <c r="B382" s="135"/>
      <c r="C382" s="135"/>
      <c r="D382" s="140"/>
      <c r="E382" s="140"/>
    </row>
    <row r="383" spans="1:6" ht="15" x14ac:dyDescent="0.25">
      <c r="A383" s="345" t="s">
        <v>337</v>
      </c>
      <c r="B383" s="135"/>
      <c r="C383" s="135"/>
      <c r="D383" s="140"/>
      <c r="E383" s="140"/>
    </row>
    <row r="384" spans="1:6" ht="15" x14ac:dyDescent="0.25">
      <c r="A384" s="345"/>
      <c r="B384" s="135"/>
      <c r="C384" s="135"/>
      <c r="D384" s="140"/>
      <c r="E384" s="140"/>
    </row>
    <row r="385" spans="1:6" x14ac:dyDescent="0.2">
      <c r="A385" s="135" t="s">
        <v>122</v>
      </c>
      <c r="B385" s="135"/>
      <c r="C385" s="135"/>
      <c r="D385" s="140"/>
      <c r="E385" s="140"/>
    </row>
    <row r="386" spans="1:6" ht="14.25" x14ac:dyDescent="0.2">
      <c r="A386" s="343" t="s">
        <v>394</v>
      </c>
      <c r="B386" s="237" t="s">
        <v>103</v>
      </c>
      <c r="C386" s="135"/>
      <c r="D386" s="140"/>
      <c r="E386" s="140"/>
    </row>
    <row r="387" spans="1:6" ht="14.25" x14ac:dyDescent="0.2">
      <c r="A387" s="343" t="s">
        <v>396</v>
      </c>
      <c r="B387" s="237" t="s">
        <v>8</v>
      </c>
      <c r="C387" s="237"/>
      <c r="D387" s="238"/>
      <c r="E387" s="238"/>
      <c r="F387" s="239"/>
    </row>
    <row r="388" spans="1:6" ht="14.25" x14ac:dyDescent="0.2">
      <c r="A388" s="343" t="s">
        <v>395</v>
      </c>
      <c r="B388" s="237" t="s">
        <v>9</v>
      </c>
      <c r="C388" s="237"/>
      <c r="D388" s="238"/>
      <c r="E388" s="238"/>
      <c r="F388" s="239"/>
    </row>
    <row r="389" spans="1:6" ht="14.25" x14ac:dyDescent="0.2">
      <c r="A389" s="343" t="s">
        <v>406</v>
      </c>
      <c r="B389" s="237" t="s">
        <v>115</v>
      </c>
      <c r="C389" s="237"/>
      <c r="D389" s="238"/>
      <c r="E389" s="238"/>
      <c r="F389" s="239"/>
    </row>
    <row r="390" spans="1:6" x14ac:dyDescent="0.2">
      <c r="A390" s="343"/>
      <c r="B390" s="237"/>
      <c r="C390" s="237"/>
      <c r="D390" s="238"/>
      <c r="E390" s="238"/>
      <c r="F390" s="239"/>
    </row>
  </sheetData>
  <sheetProtection sheet="1" objects="1" scenarios="1"/>
  <autoFilter ref="A3:N161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</customSheetViews>
  <mergeCells count="2">
    <mergeCell ref="B35:L35"/>
    <mergeCell ref="B38:L38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80" fitToHeight="5" orientation="landscape" r:id="rId13"/>
  <headerFooter alignWithMargins="0">
    <oddHeader>&amp;L&amp;"Arial CE,Tučné"&amp;12Přehled výše normativů a komponent pro rozpis rozpočtu přímých NIV v roce 2018&amp;C
&amp;"Arial CE,Tučné"&amp;12
&amp;R&amp;"Times New Roman CE,Obyčejné"&amp;11&amp;D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/>
  </sheetViews>
  <sheetFormatPr defaultRowHeight="12.75" x14ac:dyDescent="0.2"/>
  <cols>
    <col min="1" max="1" width="5.42578125" style="3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10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5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44" ht="13.5" thickBot="1" x14ac:dyDescent="0.25">
      <c r="D2" s="5" t="s">
        <v>168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7"/>
      <c r="X2" s="7"/>
      <c r="Y2" s="5" t="s">
        <v>167</v>
      </c>
      <c r="Z2" s="8"/>
      <c r="AA2" s="8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44" ht="42.75" customHeight="1" thickBot="1" x14ac:dyDescent="0.25">
      <c r="A3" s="14" t="s">
        <v>147</v>
      </c>
      <c r="B3" s="15" t="s">
        <v>143</v>
      </c>
      <c r="C3" s="51" t="s">
        <v>177</v>
      </c>
      <c r="D3" s="14" t="s">
        <v>123</v>
      </c>
      <c r="E3" s="15" t="s">
        <v>124</v>
      </c>
      <c r="F3" s="15" t="s">
        <v>125</v>
      </c>
      <c r="G3" s="15" t="s">
        <v>126</v>
      </c>
      <c r="H3" s="15" t="s">
        <v>127</v>
      </c>
      <c r="I3" s="15" t="s">
        <v>128</v>
      </c>
      <c r="J3" s="15" t="s">
        <v>129</v>
      </c>
      <c r="K3" s="15" t="s">
        <v>130</v>
      </c>
      <c r="L3" s="15" t="s">
        <v>131</v>
      </c>
      <c r="M3" s="15" t="s">
        <v>132</v>
      </c>
      <c r="N3" s="16" t="s">
        <v>171</v>
      </c>
      <c r="O3" s="47" t="s">
        <v>172</v>
      </c>
      <c r="P3" s="18" t="s">
        <v>173</v>
      </c>
      <c r="Q3" s="17" t="s">
        <v>163</v>
      </c>
      <c r="R3" s="88" t="s">
        <v>179</v>
      </c>
      <c r="S3" s="75" t="s">
        <v>178</v>
      </c>
      <c r="T3" s="74" t="s">
        <v>164</v>
      </c>
      <c r="U3" s="81" t="s">
        <v>185</v>
      </c>
      <c r="V3" s="84" t="s">
        <v>182</v>
      </c>
      <c r="W3" s="94" t="s">
        <v>183</v>
      </c>
      <c r="X3" s="11"/>
      <c r="Y3" s="14" t="s">
        <v>133</v>
      </c>
      <c r="Z3" s="15" t="s">
        <v>134</v>
      </c>
      <c r="AA3" s="15" t="s">
        <v>135</v>
      </c>
      <c r="AB3" s="15" t="s">
        <v>136</v>
      </c>
      <c r="AC3" s="15" t="s">
        <v>137</v>
      </c>
      <c r="AD3" s="15" t="s">
        <v>138</v>
      </c>
      <c r="AE3" s="15" t="s">
        <v>174</v>
      </c>
      <c r="AF3" s="15" t="s">
        <v>139</v>
      </c>
      <c r="AG3" s="15" t="s">
        <v>140</v>
      </c>
      <c r="AH3" s="15" t="s">
        <v>141</v>
      </c>
      <c r="AI3" s="16" t="s">
        <v>169</v>
      </c>
      <c r="AJ3" s="47" t="s">
        <v>170</v>
      </c>
      <c r="AK3" s="18" t="s">
        <v>175</v>
      </c>
      <c r="AL3" s="13" t="s">
        <v>165</v>
      </c>
      <c r="AM3" s="17" t="s">
        <v>180</v>
      </c>
      <c r="AN3" s="75" t="s">
        <v>181</v>
      </c>
      <c r="AO3" s="12" t="s">
        <v>166</v>
      </c>
      <c r="AP3" s="81" t="s">
        <v>184</v>
      </c>
      <c r="AQ3" s="93" t="s">
        <v>186</v>
      </c>
      <c r="AR3" s="94" t="s">
        <v>187</v>
      </c>
    </row>
    <row r="4" spans="1:44" x14ac:dyDescent="0.2">
      <c r="A4" s="52">
        <v>6</v>
      </c>
      <c r="B4" s="20">
        <v>11</v>
      </c>
      <c r="C4" s="57" t="s">
        <v>144</v>
      </c>
      <c r="D4" s="95">
        <v>17588.152860722606</v>
      </c>
      <c r="E4" s="96">
        <v>14960.190604084655</v>
      </c>
      <c r="F4" s="96">
        <v>1009.5664877477349</v>
      </c>
      <c r="G4" s="96">
        <v>471.64130940694645</v>
      </c>
      <c r="H4" s="96">
        <v>335.77828406350943</v>
      </c>
      <c r="I4" s="96">
        <v>688.80346535482533</v>
      </c>
      <c r="J4" s="96">
        <v>22.870975021790059</v>
      </c>
      <c r="K4" s="96">
        <v>74.428255528451444</v>
      </c>
      <c r="L4" s="96">
        <v>14.755827890141497</v>
      </c>
      <c r="M4" s="96">
        <v>10.117651624557858</v>
      </c>
      <c r="N4" s="96">
        <v>16780.733267252155</v>
      </c>
      <c r="O4" s="97">
        <v>807.41959347045588</v>
      </c>
      <c r="P4" s="22">
        <f t="shared" ref="P4:P37" si="0">N4-K4-L4</f>
        <v>16691.549183833562</v>
      </c>
      <c r="Q4" s="72">
        <v>16940</v>
      </c>
      <c r="R4" s="71">
        <f t="shared" ref="R4:R37" si="1">Q4-P4</f>
        <v>248.45081616643802</v>
      </c>
      <c r="S4" s="96">
        <f>T4-Q4</f>
        <v>1734</v>
      </c>
      <c r="T4" s="98">
        <v>18674</v>
      </c>
      <c r="U4" s="99">
        <f>ROUND(T4*1.028,0)</f>
        <v>19197</v>
      </c>
      <c r="V4" s="100">
        <f>Q4</f>
        <v>16940</v>
      </c>
      <c r="W4" s="101">
        <f>U4-V4</f>
        <v>2257</v>
      </c>
      <c r="X4" s="38"/>
      <c r="Y4" s="95">
        <v>9340.102432884516</v>
      </c>
      <c r="Z4" s="96">
        <v>8484.6760570378192</v>
      </c>
      <c r="AA4" s="96">
        <v>229.63473609247936</v>
      </c>
      <c r="AB4" s="96">
        <v>273.82868783226525</v>
      </c>
      <c r="AC4" s="96">
        <v>276.33899736672129</v>
      </c>
      <c r="AD4" s="96">
        <v>22.733972607277128</v>
      </c>
      <c r="AE4" s="96">
        <v>2.5889766648449011</v>
      </c>
      <c r="AF4" s="96">
        <v>0</v>
      </c>
      <c r="AG4" s="96">
        <v>8.9009787847170472</v>
      </c>
      <c r="AH4" s="96">
        <v>41.4000264984018</v>
      </c>
      <c r="AI4" s="96">
        <v>8789.9347476855401</v>
      </c>
      <c r="AJ4" s="97">
        <v>550.16768519898653</v>
      </c>
      <c r="AK4" s="22">
        <f t="shared" ref="AK4:AK39" si="2">AI4-AG4</f>
        <v>8781.0337689008229</v>
      </c>
      <c r="AL4" s="64">
        <v>9110</v>
      </c>
      <c r="AM4" s="71">
        <f>AL4-AK4</f>
        <v>328.96623109917709</v>
      </c>
      <c r="AN4" s="21">
        <f>AO4-AL4</f>
        <v>776</v>
      </c>
      <c r="AO4" s="21">
        <v>9886</v>
      </c>
      <c r="AP4" s="76">
        <f>ROUND(AO4*1.028,0)</f>
        <v>10163</v>
      </c>
      <c r="AQ4" s="83">
        <f>AL4</f>
        <v>9110</v>
      </c>
      <c r="AR4" s="89">
        <f>AP4-AQ4</f>
        <v>1053</v>
      </c>
    </row>
    <row r="5" spans="1:44" x14ac:dyDescent="0.2">
      <c r="A5" s="53">
        <v>12</v>
      </c>
      <c r="B5" s="25">
        <v>11</v>
      </c>
      <c r="C5" s="58" t="s">
        <v>144</v>
      </c>
      <c r="D5" s="30">
        <v>18436.268373591145</v>
      </c>
      <c r="E5" s="27">
        <v>13335.467523873582</v>
      </c>
      <c r="F5" s="27">
        <v>3038.2045249440066</v>
      </c>
      <c r="G5" s="27">
        <v>450.30905507704108</v>
      </c>
      <c r="H5" s="27">
        <v>883.15968795186711</v>
      </c>
      <c r="I5" s="27">
        <v>617.79928016874544</v>
      </c>
      <c r="J5" s="27">
        <v>20.345557518828976</v>
      </c>
      <c r="K5" s="27">
        <v>70.904662480133254</v>
      </c>
      <c r="L5" s="27">
        <v>12.301419173852418</v>
      </c>
      <c r="M5" s="27">
        <v>7.7766624031001577</v>
      </c>
      <c r="N5" s="27">
        <v>17102.799630562247</v>
      </c>
      <c r="O5" s="48">
        <v>1333.4687430289082</v>
      </c>
      <c r="P5" s="28">
        <f t="shared" si="0"/>
        <v>17019.593548908262</v>
      </c>
      <c r="Q5" s="66">
        <v>16940</v>
      </c>
      <c r="R5" s="66">
        <f t="shared" si="1"/>
        <v>-79.593548908262164</v>
      </c>
      <c r="S5" s="27"/>
      <c r="T5" s="48">
        <v>18674</v>
      </c>
      <c r="U5" s="77"/>
      <c r="V5" s="87"/>
      <c r="W5" s="92"/>
      <c r="X5" s="38"/>
      <c r="Y5" s="30">
        <v>9804.9303969832981</v>
      </c>
      <c r="Z5" s="27">
        <v>7816.1461069871903</v>
      </c>
      <c r="AA5" s="27">
        <v>991.84174288510303</v>
      </c>
      <c r="AB5" s="27">
        <v>272.92404883624209</v>
      </c>
      <c r="AC5" s="27">
        <v>658.84561336231877</v>
      </c>
      <c r="AD5" s="27">
        <v>19.76284092861572</v>
      </c>
      <c r="AE5" s="27">
        <v>2.2743100083751053</v>
      </c>
      <c r="AF5" s="27">
        <v>0</v>
      </c>
      <c r="AG5" s="27">
        <v>6.7799754474123919</v>
      </c>
      <c r="AH5" s="27">
        <v>36.355758528039999</v>
      </c>
      <c r="AI5" s="27">
        <v>8873.1607347847366</v>
      </c>
      <c r="AJ5" s="48">
        <v>931.76966219856081</v>
      </c>
      <c r="AK5" s="28">
        <f t="shared" si="2"/>
        <v>8866.380759337324</v>
      </c>
      <c r="AL5" s="29">
        <v>9110</v>
      </c>
      <c r="AM5" s="66">
        <f>AL5-AK5</f>
        <v>243.61924066267602</v>
      </c>
      <c r="AN5" s="27"/>
      <c r="AO5" s="25">
        <v>9886</v>
      </c>
      <c r="AP5" s="77"/>
      <c r="AQ5" s="26"/>
      <c r="AR5" s="92"/>
    </row>
    <row r="6" spans="1:44" x14ac:dyDescent="0.2">
      <c r="A6" s="52">
        <v>6</v>
      </c>
      <c r="B6" s="20">
        <v>21</v>
      </c>
      <c r="C6" s="59" t="s">
        <v>145</v>
      </c>
      <c r="D6" s="95">
        <v>22886.483326255089</v>
      </c>
      <c r="E6" s="96">
        <v>18504.150662731943</v>
      </c>
      <c r="F6" s="96">
        <v>1205.255013423727</v>
      </c>
      <c r="G6" s="96">
        <v>830.11426656201422</v>
      </c>
      <c r="H6" s="96">
        <v>525.71244319103016</v>
      </c>
      <c r="I6" s="96">
        <v>618.23598443763751</v>
      </c>
      <c r="J6" s="96">
        <v>406.3711525253014</v>
      </c>
      <c r="K6" s="96">
        <v>751.91618783392516</v>
      </c>
      <c r="L6" s="96">
        <v>33.233240905968898</v>
      </c>
      <c r="M6" s="96">
        <v>11.494374643556398</v>
      </c>
      <c r="N6" s="96">
        <v>21530.656616502059</v>
      </c>
      <c r="O6" s="97">
        <v>1355.8267097530443</v>
      </c>
      <c r="P6" s="22">
        <f t="shared" si="0"/>
        <v>20745.507187762167</v>
      </c>
      <c r="Q6" s="72">
        <v>20877</v>
      </c>
      <c r="R6" s="72">
        <f t="shared" si="1"/>
        <v>131.49281223783328</v>
      </c>
      <c r="S6" s="96">
        <f>T6-Q6</f>
        <v>2423</v>
      </c>
      <c r="T6" s="97">
        <v>23300</v>
      </c>
      <c r="U6" s="102">
        <f>ROUND(T6*1.028,0)</f>
        <v>23952</v>
      </c>
      <c r="V6" s="100">
        <f>Q6</f>
        <v>20877</v>
      </c>
      <c r="W6" s="103">
        <f>U6-V6</f>
        <v>3075</v>
      </c>
      <c r="X6" s="38"/>
      <c r="Y6" s="95">
        <v>11012.084558811932</v>
      </c>
      <c r="Z6" s="96">
        <v>9261.4223669153926</v>
      </c>
      <c r="AA6" s="96">
        <v>476.44204550111442</v>
      </c>
      <c r="AB6" s="96">
        <v>652.09233725171225</v>
      </c>
      <c r="AC6" s="96">
        <v>340.56405115644219</v>
      </c>
      <c r="AD6" s="96">
        <v>150.41449548109694</v>
      </c>
      <c r="AE6" s="96">
        <v>1.8876705030845813</v>
      </c>
      <c r="AF6" s="96">
        <v>0</v>
      </c>
      <c r="AG6" s="96">
        <v>53.663747584506808</v>
      </c>
      <c r="AH6" s="96">
        <v>75.597844418595145</v>
      </c>
      <c r="AI6" s="96">
        <v>10019.428170403791</v>
      </c>
      <c r="AJ6" s="97">
        <v>992.6563884081545</v>
      </c>
      <c r="AK6" s="22">
        <f t="shared" si="2"/>
        <v>9965.7644228192839</v>
      </c>
      <c r="AL6" s="64">
        <v>10000</v>
      </c>
      <c r="AM6" s="71">
        <f t="shared" ref="AM6:AM27" si="3">AL6-AK6</f>
        <v>34.235577180716064</v>
      </c>
      <c r="AN6" s="21">
        <f>AO6-AL6</f>
        <v>759</v>
      </c>
      <c r="AO6" s="21">
        <v>10759</v>
      </c>
      <c r="AP6" s="78">
        <f>ROUND(AO6*1.028,0)</f>
        <v>11060</v>
      </c>
      <c r="AQ6" s="85">
        <f>AL6</f>
        <v>10000</v>
      </c>
      <c r="AR6" s="91">
        <f>AP6-AQ6</f>
        <v>1060</v>
      </c>
    </row>
    <row r="7" spans="1:44" x14ac:dyDescent="0.2">
      <c r="A7" s="53">
        <v>12</v>
      </c>
      <c r="B7" s="25">
        <v>21</v>
      </c>
      <c r="C7" s="60" t="s">
        <v>145</v>
      </c>
      <c r="D7" s="30">
        <v>23663.818689921674</v>
      </c>
      <c r="E7" s="27">
        <v>16129.531252280842</v>
      </c>
      <c r="F7" s="27">
        <v>4108.4634111024388</v>
      </c>
      <c r="G7" s="27">
        <v>733.01759647245933</v>
      </c>
      <c r="H7" s="27">
        <v>1142.1279362393318</v>
      </c>
      <c r="I7" s="27">
        <v>557.41868148295475</v>
      </c>
      <c r="J7" s="27">
        <v>354.57066744575388</v>
      </c>
      <c r="K7" s="27">
        <v>603.98363534134717</v>
      </c>
      <c r="L7" s="27">
        <v>26.83614148736325</v>
      </c>
      <c r="M7" s="27">
        <v>7.8693680691827481</v>
      </c>
      <c r="N7" s="27">
        <v>21788.673157209883</v>
      </c>
      <c r="O7" s="48">
        <v>1875.145532711791</v>
      </c>
      <c r="P7" s="28">
        <f t="shared" si="0"/>
        <v>21157.853380381173</v>
      </c>
      <c r="Q7" s="66">
        <v>20877</v>
      </c>
      <c r="R7" s="66">
        <f t="shared" si="1"/>
        <v>-280.85338038117334</v>
      </c>
      <c r="S7" s="27"/>
      <c r="T7" s="48">
        <v>23300</v>
      </c>
      <c r="U7" s="77"/>
      <c r="V7" s="87"/>
      <c r="W7" s="92"/>
      <c r="X7" s="38"/>
      <c r="Y7" s="30">
        <v>11519.948210590586</v>
      </c>
      <c r="Z7" s="27">
        <v>8710.4375272311008</v>
      </c>
      <c r="AA7" s="27">
        <v>1147.1351192547625</v>
      </c>
      <c r="AB7" s="27">
        <v>619.03800932863123</v>
      </c>
      <c r="AC7" s="27">
        <v>787.56844896060409</v>
      </c>
      <c r="AD7" s="27">
        <v>143.12863521432695</v>
      </c>
      <c r="AE7" s="27">
        <v>2.4168656803877511</v>
      </c>
      <c r="AF7" s="27">
        <v>0</v>
      </c>
      <c r="AG7" s="27">
        <v>47.485849795564981</v>
      </c>
      <c r="AH7" s="27">
        <v>62.737755125226116</v>
      </c>
      <c r="AI7" s="27">
        <v>10113.34175230137</v>
      </c>
      <c r="AJ7" s="48">
        <v>1406.6064582892354</v>
      </c>
      <c r="AK7" s="28">
        <f t="shared" si="2"/>
        <v>10065.855902505806</v>
      </c>
      <c r="AL7" s="29">
        <v>10000</v>
      </c>
      <c r="AM7" s="66">
        <f t="shared" si="3"/>
        <v>-65.855902505805716</v>
      </c>
      <c r="AN7" s="27"/>
      <c r="AO7" s="25">
        <v>10759</v>
      </c>
      <c r="AP7" s="77"/>
      <c r="AQ7" s="26"/>
      <c r="AR7" s="92"/>
    </row>
    <row r="8" spans="1:44" x14ac:dyDescent="0.2">
      <c r="A8" s="52">
        <v>6</v>
      </c>
      <c r="B8" s="20">
        <v>25</v>
      </c>
      <c r="C8" s="59" t="s">
        <v>146</v>
      </c>
      <c r="D8" s="95">
        <v>22257.7895639528</v>
      </c>
      <c r="E8" s="96">
        <v>18788.330448691755</v>
      </c>
      <c r="F8" s="96">
        <v>1057.5834709625128</v>
      </c>
      <c r="G8" s="96">
        <v>750.32787521180865</v>
      </c>
      <c r="H8" s="96">
        <v>730.06811715854144</v>
      </c>
      <c r="I8" s="96">
        <v>582.96831681370497</v>
      </c>
      <c r="J8" s="96">
        <v>37.416566178794959</v>
      </c>
      <c r="K8" s="96">
        <v>274.88488257981874</v>
      </c>
      <c r="L8" s="96">
        <v>35.63914825902183</v>
      </c>
      <c r="M8" s="96">
        <v>0.57073809682986565</v>
      </c>
      <c r="N8" s="96">
        <v>20777.393571582441</v>
      </c>
      <c r="O8" s="97">
        <v>1480.3959923703501</v>
      </c>
      <c r="P8" s="22">
        <f t="shared" si="0"/>
        <v>20466.869540743599</v>
      </c>
      <c r="Q8" s="72">
        <v>20180</v>
      </c>
      <c r="R8" s="73">
        <f t="shared" si="1"/>
        <v>-286.86954074359892</v>
      </c>
      <c r="S8" s="96">
        <f>T8-Q8</f>
        <v>1060</v>
      </c>
      <c r="T8" s="97">
        <v>21240</v>
      </c>
      <c r="U8" s="102">
        <f>ROUND(T8*1.028,0)</f>
        <v>21835</v>
      </c>
      <c r="V8" s="100">
        <f>Q8</f>
        <v>20180</v>
      </c>
      <c r="W8" s="103">
        <f>U8-V8</f>
        <v>1655</v>
      </c>
      <c r="X8" s="38"/>
      <c r="Y8" s="95">
        <v>14010.914231630904</v>
      </c>
      <c r="Z8" s="96">
        <v>11338.329200062299</v>
      </c>
      <c r="AA8" s="96">
        <v>589.09894691442332</v>
      </c>
      <c r="AB8" s="96">
        <v>1283.7460614120214</v>
      </c>
      <c r="AC8" s="96">
        <v>549.30573027111859</v>
      </c>
      <c r="AD8" s="96">
        <v>203.83914986402141</v>
      </c>
      <c r="AE8" s="96">
        <v>0</v>
      </c>
      <c r="AF8" s="96">
        <v>0</v>
      </c>
      <c r="AG8" s="96">
        <v>0</v>
      </c>
      <c r="AH8" s="96">
        <v>46.595143107021769</v>
      </c>
      <c r="AI8" s="96">
        <v>12177.862439947767</v>
      </c>
      <c r="AJ8" s="97">
        <v>1833.05179168314</v>
      </c>
      <c r="AK8" s="22">
        <f t="shared" si="2"/>
        <v>12177.862439947767</v>
      </c>
      <c r="AL8" s="65">
        <v>11886</v>
      </c>
      <c r="AM8" s="70">
        <f t="shared" si="3"/>
        <v>-291.86243994776669</v>
      </c>
      <c r="AN8" s="21">
        <f>AO8-AL8</f>
        <v>839</v>
      </c>
      <c r="AO8" s="21">
        <v>12725</v>
      </c>
      <c r="AP8" s="78">
        <f>ROUND(AO8*1.028,0)</f>
        <v>13081</v>
      </c>
      <c r="AQ8" s="86">
        <f>AL8+80</f>
        <v>11966</v>
      </c>
      <c r="AR8" s="91">
        <f>AP8-AQ8</f>
        <v>1115</v>
      </c>
    </row>
    <row r="9" spans="1:44" x14ac:dyDescent="0.2">
      <c r="A9" s="53">
        <v>12</v>
      </c>
      <c r="B9" s="25">
        <v>25</v>
      </c>
      <c r="C9" s="60" t="s">
        <v>146</v>
      </c>
      <c r="D9" s="30">
        <v>22810.451474424153</v>
      </c>
      <c r="E9" s="27">
        <v>16356.904813692612</v>
      </c>
      <c r="F9" s="27">
        <v>3828.2937433293023</v>
      </c>
      <c r="G9" s="27">
        <v>640.20160046132128</v>
      </c>
      <c r="H9" s="27">
        <v>1184.6600537196562</v>
      </c>
      <c r="I9" s="27">
        <v>521.26445212189265</v>
      </c>
      <c r="J9" s="27">
        <v>31.297263939542617</v>
      </c>
      <c r="K9" s="27">
        <v>213.13497021476056</v>
      </c>
      <c r="L9" s="27">
        <v>34.057646620433353</v>
      </c>
      <c r="M9" s="27">
        <v>0.63693032462791621</v>
      </c>
      <c r="N9" s="27">
        <v>20985.589820243171</v>
      </c>
      <c r="O9" s="48">
        <v>1824.8616541809774</v>
      </c>
      <c r="P9" s="28">
        <f t="shared" si="0"/>
        <v>20738.397203407978</v>
      </c>
      <c r="Q9" s="66">
        <v>20180</v>
      </c>
      <c r="R9" s="66">
        <f t="shared" si="1"/>
        <v>-558.39720340797794</v>
      </c>
      <c r="S9" s="27"/>
      <c r="T9" s="48">
        <v>21240</v>
      </c>
      <c r="U9" s="77"/>
      <c r="V9" s="87"/>
      <c r="W9" s="92"/>
      <c r="X9" s="38"/>
      <c r="Y9" s="30">
        <v>14773.098561073251</v>
      </c>
      <c r="Z9" s="27">
        <v>10713.08167141501</v>
      </c>
      <c r="AA9" s="27">
        <v>1477.4664310529295</v>
      </c>
      <c r="AB9" s="27">
        <v>1206.8487263634941</v>
      </c>
      <c r="AC9" s="27">
        <v>1135.7739190017676</v>
      </c>
      <c r="AD9" s="27">
        <v>193.13414355608452</v>
      </c>
      <c r="AE9" s="27">
        <v>0</v>
      </c>
      <c r="AF9" s="27">
        <v>0</v>
      </c>
      <c r="AG9" s="27">
        <v>2.2554605887939223</v>
      </c>
      <c r="AH9" s="27">
        <v>44.538209095171133</v>
      </c>
      <c r="AI9" s="27">
        <v>12430.47591570799</v>
      </c>
      <c r="AJ9" s="48">
        <v>2342.6226453652616</v>
      </c>
      <c r="AK9" s="28">
        <f t="shared" si="2"/>
        <v>12428.220455119195</v>
      </c>
      <c r="AL9" s="29">
        <v>11886</v>
      </c>
      <c r="AM9" s="66">
        <f t="shared" si="3"/>
        <v>-542.22045511919532</v>
      </c>
      <c r="AN9" s="27"/>
      <c r="AO9" s="25">
        <v>12725</v>
      </c>
      <c r="AP9" s="77"/>
      <c r="AQ9" s="26"/>
      <c r="AR9" s="92"/>
    </row>
    <row r="10" spans="1:44" x14ac:dyDescent="0.2">
      <c r="A10" s="52">
        <v>6</v>
      </c>
      <c r="B10" s="20">
        <v>31</v>
      </c>
      <c r="C10" s="59" t="s">
        <v>148</v>
      </c>
      <c r="D10" s="95">
        <v>22425.491327386331</v>
      </c>
      <c r="E10" s="96">
        <v>17558.465367616667</v>
      </c>
      <c r="F10" s="96">
        <v>1366.3659444588059</v>
      </c>
      <c r="G10" s="96">
        <v>1465.3297349906361</v>
      </c>
      <c r="H10" s="96">
        <v>476.08209416551472</v>
      </c>
      <c r="I10" s="96">
        <v>522.96940701027427</v>
      </c>
      <c r="J10" s="96">
        <v>355.51721597174611</v>
      </c>
      <c r="K10" s="96">
        <v>617.17592540557337</v>
      </c>
      <c r="L10" s="96">
        <v>22.017161646928649</v>
      </c>
      <c r="M10" s="96">
        <v>41.568476120183988</v>
      </c>
      <c r="N10" s="96">
        <v>20484.079498230178</v>
      </c>
      <c r="O10" s="97">
        <v>1941.4118291561508</v>
      </c>
      <c r="P10" s="22">
        <f t="shared" si="0"/>
        <v>19844.886411177678</v>
      </c>
      <c r="Q10" s="67"/>
      <c r="R10" s="67"/>
      <c r="S10" s="96"/>
      <c r="T10" s="97"/>
      <c r="U10" s="102"/>
      <c r="V10" s="100"/>
      <c r="W10" s="103"/>
      <c r="X10" s="38"/>
      <c r="Y10" s="95">
        <v>14525.410716711465</v>
      </c>
      <c r="Z10" s="96">
        <v>11062.38722699499</v>
      </c>
      <c r="AA10" s="96">
        <v>783.17670320683578</v>
      </c>
      <c r="AB10" s="96">
        <v>1554.0150963175799</v>
      </c>
      <c r="AC10" s="96">
        <v>438.5849363394243</v>
      </c>
      <c r="AD10" s="96">
        <v>508.17111172400178</v>
      </c>
      <c r="AE10" s="96">
        <v>0.91110296972915272</v>
      </c>
      <c r="AF10" s="96">
        <v>0</v>
      </c>
      <c r="AG10" s="96">
        <v>101.10361463637523</v>
      </c>
      <c r="AH10" s="96">
        <v>77.060924522528524</v>
      </c>
      <c r="AI10" s="96">
        <v>12532.810684054459</v>
      </c>
      <c r="AJ10" s="97">
        <v>1992.6000326570042</v>
      </c>
      <c r="AK10" s="22">
        <f t="shared" si="2"/>
        <v>12431.707069418084</v>
      </c>
      <c r="AL10" s="65">
        <v>12052</v>
      </c>
      <c r="AM10" s="70">
        <f t="shared" si="3"/>
        <v>-379.70706941808385</v>
      </c>
      <c r="AN10" s="21">
        <f>AO10-AL10</f>
        <v>681</v>
      </c>
      <c r="AO10" s="21">
        <v>12733</v>
      </c>
      <c r="AP10" s="82">
        <f>ROUND(AO10*1.028,0)+300</f>
        <v>13390</v>
      </c>
      <c r="AQ10" s="86">
        <f>AL10+300</f>
        <v>12352</v>
      </c>
      <c r="AR10" s="91">
        <f>AP10-AQ10</f>
        <v>1038</v>
      </c>
    </row>
    <row r="11" spans="1:44" x14ac:dyDescent="0.2">
      <c r="A11" s="53">
        <v>12</v>
      </c>
      <c r="B11" s="25">
        <v>31</v>
      </c>
      <c r="C11" s="60" t="s">
        <v>148</v>
      </c>
      <c r="D11" s="30">
        <v>23256.510045939685</v>
      </c>
      <c r="E11" s="27">
        <v>15637.882542149846</v>
      </c>
      <c r="F11" s="27">
        <v>3974.57392715486</v>
      </c>
      <c r="G11" s="27">
        <v>1369.3980815286207</v>
      </c>
      <c r="H11" s="27">
        <v>888.93174626381972</v>
      </c>
      <c r="I11" s="27">
        <v>476.53510628201462</v>
      </c>
      <c r="J11" s="27">
        <v>307.99340274304285</v>
      </c>
      <c r="K11" s="27">
        <v>540.84318518575503</v>
      </c>
      <c r="L11" s="27">
        <v>17.46635749506018</v>
      </c>
      <c r="M11" s="27">
        <v>42.885697136657086</v>
      </c>
      <c r="N11" s="27">
        <v>20998.180218147241</v>
      </c>
      <c r="O11" s="48">
        <v>2258.3298277924405</v>
      </c>
      <c r="P11" s="28">
        <f t="shared" si="0"/>
        <v>20439.870675466424</v>
      </c>
      <c r="Q11" s="66"/>
      <c r="R11" s="66"/>
      <c r="S11" s="27"/>
      <c r="T11" s="48"/>
      <c r="U11" s="77"/>
      <c r="V11" s="87"/>
      <c r="W11" s="92"/>
      <c r="X11" s="38"/>
      <c r="Y11" s="30">
        <v>15280.685053064997</v>
      </c>
      <c r="Z11" s="27">
        <v>10529.942498136515</v>
      </c>
      <c r="AA11" s="27">
        <v>1584.6022787775535</v>
      </c>
      <c r="AB11" s="27">
        <v>1577.2257125616727</v>
      </c>
      <c r="AC11" s="27">
        <v>896.0998118766197</v>
      </c>
      <c r="AD11" s="27">
        <v>492.12224470237481</v>
      </c>
      <c r="AE11" s="27">
        <v>0.83910126717069544</v>
      </c>
      <c r="AF11" s="27">
        <v>0</v>
      </c>
      <c r="AG11" s="27">
        <v>118.84996273027372</v>
      </c>
      <c r="AH11" s="27">
        <v>81.00344301281369</v>
      </c>
      <c r="AI11" s="27">
        <v>12807.359528626703</v>
      </c>
      <c r="AJ11" s="48">
        <v>2473.3255244382926</v>
      </c>
      <c r="AK11" s="28">
        <f t="shared" si="2"/>
        <v>12688.509565896429</v>
      </c>
      <c r="AL11" s="29">
        <v>12052</v>
      </c>
      <c r="AM11" s="66">
        <f t="shared" si="3"/>
        <v>-636.50956589642919</v>
      </c>
      <c r="AN11" s="27"/>
      <c r="AO11" s="25">
        <v>12733</v>
      </c>
      <c r="AP11" s="77"/>
      <c r="AQ11" s="26"/>
      <c r="AR11" s="92"/>
    </row>
    <row r="12" spans="1:44" x14ac:dyDescent="0.2">
      <c r="A12" s="52">
        <v>6</v>
      </c>
      <c r="B12" s="20">
        <v>32</v>
      </c>
      <c r="C12" s="59" t="s">
        <v>149</v>
      </c>
      <c r="D12" s="95">
        <v>24647.448664616117</v>
      </c>
      <c r="E12" s="96">
        <v>19034.013584490353</v>
      </c>
      <c r="F12" s="96">
        <v>1195.8136389706776</v>
      </c>
      <c r="G12" s="96">
        <v>1646.7919577188895</v>
      </c>
      <c r="H12" s="96">
        <v>493.20262162595009</v>
      </c>
      <c r="I12" s="96">
        <v>411.82914259197651</v>
      </c>
      <c r="J12" s="96">
        <v>286.99494482840754</v>
      </c>
      <c r="K12" s="96">
        <v>1512.4750355559386</v>
      </c>
      <c r="L12" s="96">
        <v>56.261541136065283</v>
      </c>
      <c r="M12" s="96">
        <v>10.066197697864178</v>
      </c>
      <c r="N12" s="96">
        <v>22507.454085271278</v>
      </c>
      <c r="O12" s="97">
        <v>2139.9945793448396</v>
      </c>
      <c r="P12" s="22">
        <f t="shared" si="0"/>
        <v>20938.717508579277</v>
      </c>
      <c r="Q12" s="72">
        <v>21482</v>
      </c>
      <c r="R12" s="72">
        <f t="shared" si="1"/>
        <v>543.28249142072309</v>
      </c>
      <c r="S12" s="96">
        <f>T12-Q12</f>
        <v>1288</v>
      </c>
      <c r="T12" s="97">
        <v>22770</v>
      </c>
      <c r="U12" s="102">
        <f>ROUND(T12*1.028,0)</f>
        <v>23408</v>
      </c>
      <c r="V12" s="100">
        <v>21475</v>
      </c>
      <c r="W12" s="103">
        <f>U12-V12</f>
        <v>1933</v>
      </c>
      <c r="X12" s="38"/>
      <c r="Y12" s="95">
        <v>12842.197515112852</v>
      </c>
      <c r="Z12" s="96">
        <v>10369.456848628452</v>
      </c>
      <c r="AA12" s="96">
        <v>479.1670463865853</v>
      </c>
      <c r="AB12" s="96">
        <v>1222.7300343266807</v>
      </c>
      <c r="AC12" s="96">
        <v>465.05057869315584</v>
      </c>
      <c r="AD12" s="96">
        <v>257.6050305294815</v>
      </c>
      <c r="AE12" s="96">
        <v>0</v>
      </c>
      <c r="AF12" s="96">
        <v>0</v>
      </c>
      <c r="AG12" s="96">
        <v>7.1675931832680204</v>
      </c>
      <c r="AH12" s="96">
        <v>41.020383365229812</v>
      </c>
      <c r="AI12" s="96">
        <v>11154.416902093017</v>
      </c>
      <c r="AJ12" s="97">
        <v>1687.7806130198364</v>
      </c>
      <c r="AK12" s="22">
        <f t="shared" si="2"/>
        <v>11147.249308909748</v>
      </c>
      <c r="AL12" s="64">
        <v>12052</v>
      </c>
      <c r="AM12" s="71">
        <f t="shared" si="3"/>
        <v>904.75069109025208</v>
      </c>
      <c r="AN12" s="21">
        <f>AO12-AL12</f>
        <v>681</v>
      </c>
      <c r="AO12" s="21">
        <v>12733</v>
      </c>
      <c r="AP12" s="78">
        <f>ROUND(AO12*1.028,0)</f>
        <v>13090</v>
      </c>
      <c r="AQ12" s="85">
        <f>AL12</f>
        <v>12052</v>
      </c>
      <c r="AR12" s="91">
        <f>AP12-AQ12</f>
        <v>1038</v>
      </c>
    </row>
    <row r="13" spans="1:44" x14ac:dyDescent="0.2">
      <c r="A13" s="53">
        <v>12</v>
      </c>
      <c r="B13" s="25">
        <v>32</v>
      </c>
      <c r="C13" s="60" t="s">
        <v>149</v>
      </c>
      <c r="D13" s="30">
        <v>25539.59618048718</v>
      </c>
      <c r="E13" s="27">
        <v>16520.168347376679</v>
      </c>
      <c r="F13" s="27">
        <v>4275.496008097809</v>
      </c>
      <c r="G13" s="27">
        <v>1429.9498032550155</v>
      </c>
      <c r="H13" s="27">
        <v>1240.5940696674168</v>
      </c>
      <c r="I13" s="27">
        <v>375.03877897195144</v>
      </c>
      <c r="J13" s="27">
        <v>251.46479145722566</v>
      </c>
      <c r="K13" s="27">
        <v>1404.6961421400467</v>
      </c>
      <c r="L13" s="27">
        <v>35.308556247646493</v>
      </c>
      <c r="M13" s="27">
        <v>6.8796832733943418</v>
      </c>
      <c r="N13" s="27">
        <v>22869.052307564754</v>
      </c>
      <c r="O13" s="48">
        <v>2670.5438729224325</v>
      </c>
      <c r="P13" s="28">
        <f t="shared" si="0"/>
        <v>21429.047609177058</v>
      </c>
      <c r="Q13" s="66">
        <v>21482</v>
      </c>
      <c r="R13" s="66">
        <f t="shared" si="1"/>
        <v>52.952390822942107</v>
      </c>
      <c r="S13" s="27"/>
      <c r="T13" s="48">
        <v>22770</v>
      </c>
      <c r="U13" s="77"/>
      <c r="V13" s="87"/>
      <c r="W13" s="92"/>
      <c r="X13" s="38"/>
      <c r="Y13" s="30">
        <v>13436.437792787881</v>
      </c>
      <c r="Z13" s="27">
        <v>9829.7101778213546</v>
      </c>
      <c r="AA13" s="27">
        <v>1225.1485879604409</v>
      </c>
      <c r="AB13" s="27">
        <v>1152.8383024052484</v>
      </c>
      <c r="AC13" s="27">
        <v>927.98855479294491</v>
      </c>
      <c r="AD13" s="27">
        <v>246.38289695076918</v>
      </c>
      <c r="AE13" s="27">
        <v>0</v>
      </c>
      <c r="AF13" s="27">
        <v>0</v>
      </c>
      <c r="AG13" s="27">
        <v>19.038778128820613</v>
      </c>
      <c r="AH13" s="27">
        <v>35.330494728304942</v>
      </c>
      <c r="AI13" s="27">
        <v>11355.61093558969</v>
      </c>
      <c r="AJ13" s="48">
        <v>2080.8268571981935</v>
      </c>
      <c r="AK13" s="28">
        <f t="shared" si="2"/>
        <v>11336.572157460869</v>
      </c>
      <c r="AL13" s="29">
        <v>12052</v>
      </c>
      <c r="AM13" s="66">
        <f t="shared" si="3"/>
        <v>715.42784253913123</v>
      </c>
      <c r="AN13" s="27"/>
      <c r="AO13" s="25">
        <v>12733</v>
      </c>
      <c r="AP13" s="77"/>
      <c r="AQ13" s="26"/>
      <c r="AR13" s="92"/>
    </row>
    <row r="14" spans="1:44" x14ac:dyDescent="0.2">
      <c r="A14" s="52">
        <v>6</v>
      </c>
      <c r="B14" s="20">
        <v>33</v>
      </c>
      <c r="C14" s="59" t="s">
        <v>150</v>
      </c>
      <c r="D14" s="95">
        <v>24572.786307556769</v>
      </c>
      <c r="E14" s="96">
        <v>19085.150960631356</v>
      </c>
      <c r="F14" s="96">
        <v>1534.2276884619505</v>
      </c>
      <c r="G14" s="96">
        <v>1370.4520846985035</v>
      </c>
      <c r="H14" s="96">
        <v>527.13029680895193</v>
      </c>
      <c r="I14" s="96">
        <v>508.30408501823712</v>
      </c>
      <c r="J14" s="96">
        <v>290.32046407469085</v>
      </c>
      <c r="K14" s="96">
        <v>1216.7940256068623</v>
      </c>
      <c r="L14" s="96">
        <v>25.626097746864534</v>
      </c>
      <c r="M14" s="96">
        <v>14.780604509348555</v>
      </c>
      <c r="N14" s="96">
        <v>22675.203926049307</v>
      </c>
      <c r="O14" s="97">
        <v>1897.5823815074555</v>
      </c>
      <c r="P14" s="22">
        <f t="shared" si="0"/>
        <v>21432.783802695583</v>
      </c>
      <c r="Q14" s="72">
        <v>21588</v>
      </c>
      <c r="R14" s="72">
        <f t="shared" si="1"/>
        <v>155.21619730441671</v>
      </c>
      <c r="S14" s="96">
        <f>T14-Q14</f>
        <v>1292</v>
      </c>
      <c r="T14" s="97">
        <v>22880</v>
      </c>
      <c r="U14" s="102">
        <f>ROUND(T14*1.028,0)</f>
        <v>23521</v>
      </c>
      <c r="V14" s="100">
        <f>Q14</f>
        <v>21588</v>
      </c>
      <c r="W14" s="103">
        <f>U14-V14</f>
        <v>1933</v>
      </c>
      <c r="X14" s="38"/>
      <c r="Y14" s="95">
        <v>13283.137896476996</v>
      </c>
      <c r="Z14" s="96">
        <v>10585.384777910067</v>
      </c>
      <c r="AA14" s="96">
        <v>775.46175347831922</v>
      </c>
      <c r="AB14" s="96">
        <v>1030.6289098078178</v>
      </c>
      <c r="AC14" s="96">
        <v>415.16627122467099</v>
      </c>
      <c r="AD14" s="96">
        <v>367.77247666606712</v>
      </c>
      <c r="AE14" s="96">
        <v>0.21128308793088188</v>
      </c>
      <c r="AF14" s="96">
        <v>0</v>
      </c>
      <c r="AG14" s="96">
        <v>55.253382670789549</v>
      </c>
      <c r="AH14" s="96">
        <v>53.259041631333865</v>
      </c>
      <c r="AI14" s="96">
        <v>11837.342715444507</v>
      </c>
      <c r="AJ14" s="97">
        <v>1445.7951810324887</v>
      </c>
      <c r="AK14" s="22">
        <f t="shared" si="2"/>
        <v>11782.089332773718</v>
      </c>
      <c r="AL14" s="64">
        <v>12052</v>
      </c>
      <c r="AM14" s="71">
        <f t="shared" si="3"/>
        <v>269.91066722628238</v>
      </c>
      <c r="AN14" s="21">
        <f>AO14-AL14</f>
        <v>681</v>
      </c>
      <c r="AO14" s="21">
        <v>12733</v>
      </c>
      <c r="AP14" s="78">
        <f>ROUND(AO14*1.028,0)</f>
        <v>13090</v>
      </c>
      <c r="AQ14" s="85">
        <f>AL14</f>
        <v>12052</v>
      </c>
      <c r="AR14" s="91">
        <f>AP14-AQ14</f>
        <v>1038</v>
      </c>
    </row>
    <row r="15" spans="1:44" x14ac:dyDescent="0.2">
      <c r="A15" s="53">
        <v>12</v>
      </c>
      <c r="B15" s="25">
        <v>33</v>
      </c>
      <c r="C15" s="60" t="s">
        <v>150</v>
      </c>
      <c r="D15" s="30">
        <v>25477.554272134206</v>
      </c>
      <c r="E15" s="27">
        <v>16706.566753556959</v>
      </c>
      <c r="F15" s="27">
        <v>4292.1946205183676</v>
      </c>
      <c r="G15" s="27">
        <v>1245.2738672863445</v>
      </c>
      <c r="H15" s="27">
        <v>1396.1498216541565</v>
      </c>
      <c r="I15" s="27">
        <v>465.74896038154583</v>
      </c>
      <c r="J15" s="27">
        <v>254.9683281272037</v>
      </c>
      <c r="K15" s="27">
        <v>1086.157803386192</v>
      </c>
      <c r="L15" s="27">
        <v>17.425317008076473</v>
      </c>
      <c r="M15" s="27">
        <v>13.068800215361026</v>
      </c>
      <c r="N15" s="27">
        <v>22836.130583193706</v>
      </c>
      <c r="O15" s="48">
        <v>2641.4236889405011</v>
      </c>
      <c r="P15" s="28">
        <f t="shared" si="0"/>
        <v>21732.547462799437</v>
      </c>
      <c r="Q15" s="66">
        <v>21588</v>
      </c>
      <c r="R15" s="66">
        <f t="shared" si="1"/>
        <v>-144.5474627994372</v>
      </c>
      <c r="S15" s="27"/>
      <c r="T15" s="48">
        <v>22880</v>
      </c>
      <c r="U15" s="77"/>
      <c r="V15" s="87"/>
      <c r="W15" s="92"/>
      <c r="X15" s="38"/>
      <c r="Y15" s="30">
        <v>14045.949884085139</v>
      </c>
      <c r="Z15" s="27">
        <v>10084.300622815241</v>
      </c>
      <c r="AA15" s="27">
        <v>1414.0369619406836</v>
      </c>
      <c r="AB15" s="27">
        <v>1009.2993510221581</v>
      </c>
      <c r="AC15" s="27">
        <v>1078.4303893140309</v>
      </c>
      <c r="AD15" s="27">
        <v>356.56426915502061</v>
      </c>
      <c r="AE15" s="27">
        <v>0.14171408638018618</v>
      </c>
      <c r="AF15" s="27">
        <v>0</v>
      </c>
      <c r="AG15" s="27">
        <v>52.931301371356305</v>
      </c>
      <c r="AH15" s="27">
        <v>50.245274380273393</v>
      </c>
      <c r="AI15" s="27">
        <v>11958.220143748953</v>
      </c>
      <c r="AJ15" s="48">
        <v>2087.729740336189</v>
      </c>
      <c r="AK15" s="28">
        <f t="shared" si="2"/>
        <v>11905.288842377597</v>
      </c>
      <c r="AL15" s="29">
        <v>12052</v>
      </c>
      <c r="AM15" s="66">
        <f t="shared" si="3"/>
        <v>146.71115762240333</v>
      </c>
      <c r="AN15" s="27"/>
      <c r="AO15" s="25">
        <v>12733</v>
      </c>
      <c r="AP15" s="77"/>
      <c r="AQ15" s="26"/>
      <c r="AR15" s="92"/>
    </row>
    <row r="16" spans="1:44" x14ac:dyDescent="0.2">
      <c r="A16" s="52">
        <v>6</v>
      </c>
      <c r="B16" s="20">
        <v>41</v>
      </c>
      <c r="C16" s="59" t="s">
        <v>151</v>
      </c>
      <c r="D16" s="95">
        <v>25103.634009894122</v>
      </c>
      <c r="E16" s="96">
        <v>18854.475215888135</v>
      </c>
      <c r="F16" s="96">
        <v>2123.5789397979056</v>
      </c>
      <c r="G16" s="96">
        <v>1598.8950020805396</v>
      </c>
      <c r="H16" s="96">
        <v>593.54981223768493</v>
      </c>
      <c r="I16" s="96">
        <v>771.33324086488835</v>
      </c>
      <c r="J16" s="96">
        <v>262.28931321630938</v>
      </c>
      <c r="K16" s="96">
        <v>888.32380394634765</v>
      </c>
      <c r="L16" s="96">
        <v>8.7023081151334889</v>
      </c>
      <c r="M16" s="96">
        <v>2.4863737471809975</v>
      </c>
      <c r="N16" s="96">
        <v>22911.189195575902</v>
      </c>
      <c r="O16" s="97">
        <v>2192.4448143182244</v>
      </c>
      <c r="P16" s="22">
        <f t="shared" si="0"/>
        <v>22014.163083514421</v>
      </c>
      <c r="Q16" s="72">
        <v>21834</v>
      </c>
      <c r="R16" s="72">
        <f t="shared" si="1"/>
        <v>-180.16308351442058</v>
      </c>
      <c r="S16" s="96">
        <f>T16-Q16</f>
        <v>1046</v>
      </c>
      <c r="T16" s="97">
        <v>22880</v>
      </c>
      <c r="U16" s="102">
        <f>ROUND(T16*1.028,0)</f>
        <v>23521</v>
      </c>
      <c r="V16" s="100">
        <f>Q16</f>
        <v>21834</v>
      </c>
      <c r="W16" s="103">
        <f>U16-V16</f>
        <v>1687</v>
      </c>
      <c r="X16" s="38"/>
      <c r="Y16" s="95">
        <v>13270.829949650806</v>
      </c>
      <c r="Z16" s="96">
        <v>10551.305650298666</v>
      </c>
      <c r="AA16" s="96">
        <v>713.11786042986307</v>
      </c>
      <c r="AB16" s="96">
        <v>1213.5419486402111</v>
      </c>
      <c r="AC16" s="96">
        <v>438.73278833486728</v>
      </c>
      <c r="AD16" s="96">
        <v>315.66599895331427</v>
      </c>
      <c r="AE16" s="96">
        <v>0</v>
      </c>
      <c r="AF16" s="96">
        <v>0</v>
      </c>
      <c r="AG16" s="96">
        <v>4.0604190352444371</v>
      </c>
      <c r="AH16" s="96">
        <v>34.405283958637867</v>
      </c>
      <c r="AI16" s="96">
        <v>11618.555212675727</v>
      </c>
      <c r="AJ16" s="97">
        <v>1652.2747369750784</v>
      </c>
      <c r="AK16" s="22">
        <f t="shared" si="2"/>
        <v>11614.494793640482</v>
      </c>
      <c r="AL16" s="65">
        <v>11346</v>
      </c>
      <c r="AM16" s="70">
        <f t="shared" si="3"/>
        <v>-268.49479364048238</v>
      </c>
      <c r="AN16" s="21">
        <f>AO16-AL16</f>
        <v>681</v>
      </c>
      <c r="AO16" s="21">
        <v>12027</v>
      </c>
      <c r="AP16" s="82">
        <f>ROUND(AO16*1.028,0)+226</f>
        <v>12590</v>
      </c>
      <c r="AQ16" s="86">
        <v>11550</v>
      </c>
      <c r="AR16" s="91">
        <f>AP16-AQ16</f>
        <v>1040</v>
      </c>
    </row>
    <row r="17" spans="1:44" x14ac:dyDescent="0.2">
      <c r="A17" s="53">
        <v>12</v>
      </c>
      <c r="B17" s="25">
        <v>41</v>
      </c>
      <c r="C17" s="60" t="s">
        <v>151</v>
      </c>
      <c r="D17" s="30">
        <v>26158.141863549023</v>
      </c>
      <c r="E17" s="27">
        <v>16749.207057995725</v>
      </c>
      <c r="F17" s="27">
        <v>4640.0773997997348</v>
      </c>
      <c r="G17" s="27">
        <v>1429.7840383210196</v>
      </c>
      <c r="H17" s="27">
        <v>1448.1083055938948</v>
      </c>
      <c r="I17" s="27">
        <v>699.68065816892647</v>
      </c>
      <c r="J17" s="27">
        <v>240.7039051717139</v>
      </c>
      <c r="K17" s="27">
        <v>939.48201672485175</v>
      </c>
      <c r="L17" s="27">
        <v>5.8049849801087925</v>
      </c>
      <c r="M17" s="27">
        <v>5.2934967930502559</v>
      </c>
      <c r="N17" s="27">
        <v>23280.249519634111</v>
      </c>
      <c r="O17" s="48">
        <v>2877.8923439149144</v>
      </c>
      <c r="P17" s="28">
        <f t="shared" si="0"/>
        <v>22334.962517929151</v>
      </c>
      <c r="Q17" s="66">
        <v>21834</v>
      </c>
      <c r="R17" s="66">
        <f t="shared" si="1"/>
        <v>-500.96251792915064</v>
      </c>
      <c r="S17" s="27"/>
      <c r="T17" s="48">
        <v>22880</v>
      </c>
      <c r="U17" s="77"/>
      <c r="V17" s="87"/>
      <c r="W17" s="92"/>
      <c r="X17" s="38"/>
      <c r="Y17" s="30">
        <v>13978.677793691013</v>
      </c>
      <c r="Z17" s="27">
        <v>9974.229738166061</v>
      </c>
      <c r="AA17" s="27">
        <v>1405.6773530167823</v>
      </c>
      <c r="AB17" s="27">
        <v>1174.4151885718481</v>
      </c>
      <c r="AC17" s="27">
        <v>1089.0070140648525</v>
      </c>
      <c r="AD17" s="27">
        <v>295.41239763504831</v>
      </c>
      <c r="AE17" s="27">
        <v>0</v>
      </c>
      <c r="AF17" s="27">
        <v>0</v>
      </c>
      <c r="AG17" s="27">
        <v>5.8710660644118819</v>
      </c>
      <c r="AH17" s="27">
        <v>34.06503617200984</v>
      </c>
      <c r="AI17" s="27">
        <v>11715.255591054312</v>
      </c>
      <c r="AJ17" s="48">
        <v>2263.4222026367006</v>
      </c>
      <c r="AK17" s="28">
        <f t="shared" si="2"/>
        <v>11709.3845249899</v>
      </c>
      <c r="AL17" s="29">
        <v>11346</v>
      </c>
      <c r="AM17" s="66">
        <f t="shared" si="3"/>
        <v>-363.38452498990046</v>
      </c>
      <c r="AN17" s="27"/>
      <c r="AO17" s="25">
        <v>12027</v>
      </c>
      <c r="AP17" s="77"/>
      <c r="AQ17" s="26"/>
      <c r="AR17" s="92"/>
    </row>
    <row r="18" spans="1:44" x14ac:dyDescent="0.2">
      <c r="A18" s="52">
        <v>6</v>
      </c>
      <c r="B18" s="20">
        <v>51</v>
      </c>
      <c r="C18" s="59" t="s">
        <v>152</v>
      </c>
      <c r="D18" s="95">
        <v>17815.199140304918</v>
      </c>
      <c r="E18" s="96">
        <v>14094.03705064536</v>
      </c>
      <c r="F18" s="96">
        <v>1478.1184688261765</v>
      </c>
      <c r="G18" s="96">
        <v>701.32312445429511</v>
      </c>
      <c r="H18" s="96">
        <v>469.78029575723093</v>
      </c>
      <c r="I18" s="96">
        <v>339.71980893909046</v>
      </c>
      <c r="J18" s="96">
        <v>654.12483752316155</v>
      </c>
      <c r="K18" s="96">
        <v>10.082453291612836</v>
      </c>
      <c r="L18" s="96">
        <v>14.076716723360711</v>
      </c>
      <c r="M18" s="96">
        <v>53.936384144631049</v>
      </c>
      <c r="N18" s="96">
        <v>16644.095720093395</v>
      </c>
      <c r="O18" s="97">
        <v>1171.1034202115261</v>
      </c>
      <c r="P18" s="22">
        <f t="shared" si="0"/>
        <v>16619.936550078422</v>
      </c>
      <c r="Q18" s="72">
        <v>16940</v>
      </c>
      <c r="R18" s="72">
        <f t="shared" si="1"/>
        <v>320.06344992157756</v>
      </c>
      <c r="S18" s="96">
        <f>T18-Q18</f>
        <v>1734</v>
      </c>
      <c r="T18" s="97">
        <v>18674</v>
      </c>
      <c r="U18" s="102">
        <f>ROUND(T18*1.028,0)</f>
        <v>19197</v>
      </c>
      <c r="V18" s="100">
        <f>Q18</f>
        <v>16940</v>
      </c>
      <c r="W18" s="103">
        <f>U18-V18</f>
        <v>2257</v>
      </c>
      <c r="X18" s="38"/>
      <c r="Y18" s="95">
        <v>11148.889349739618</v>
      </c>
      <c r="Z18" s="96">
        <v>9415.3301995483653</v>
      </c>
      <c r="AA18" s="96">
        <v>671.30973777593431</v>
      </c>
      <c r="AB18" s="96">
        <v>463.83473892806114</v>
      </c>
      <c r="AC18" s="96">
        <v>477.2685377206322</v>
      </c>
      <c r="AD18" s="96">
        <v>96.363887736762067</v>
      </c>
      <c r="AE18" s="96">
        <v>0</v>
      </c>
      <c r="AF18" s="96">
        <v>0</v>
      </c>
      <c r="AG18" s="96">
        <v>0</v>
      </c>
      <c r="AH18" s="96">
        <v>24.782248029863123</v>
      </c>
      <c r="AI18" s="96">
        <v>10207.786073090925</v>
      </c>
      <c r="AJ18" s="97">
        <v>941.10327664869328</v>
      </c>
      <c r="AK18" s="22">
        <f t="shared" si="2"/>
        <v>10207.786073090925</v>
      </c>
      <c r="AL18" s="64">
        <v>9110</v>
      </c>
      <c r="AM18" s="70">
        <f t="shared" si="3"/>
        <v>-1097.7860730909251</v>
      </c>
      <c r="AN18" s="21">
        <f>AO18-AL18</f>
        <v>776</v>
      </c>
      <c r="AO18" s="21">
        <v>9886</v>
      </c>
      <c r="AP18" s="78">
        <f>ROUND(AO18*1.028,0)</f>
        <v>10163</v>
      </c>
      <c r="AQ18" s="85">
        <f>AL18</f>
        <v>9110</v>
      </c>
      <c r="AR18" s="91">
        <f>AP18-AQ18</f>
        <v>1053</v>
      </c>
    </row>
    <row r="19" spans="1:44" x14ac:dyDescent="0.2">
      <c r="A19" s="53">
        <v>12</v>
      </c>
      <c r="B19" s="25">
        <v>51</v>
      </c>
      <c r="C19" s="60" t="s">
        <v>152</v>
      </c>
      <c r="D19" s="30">
        <v>19208.312041723442</v>
      </c>
      <c r="E19" s="27">
        <v>12914.08632632535</v>
      </c>
      <c r="F19" s="27">
        <v>3280.7329180455517</v>
      </c>
      <c r="G19" s="27">
        <v>657.25171955096994</v>
      </c>
      <c r="H19" s="27">
        <v>1319.8324248913116</v>
      </c>
      <c r="I19" s="27">
        <v>361.93202095905519</v>
      </c>
      <c r="J19" s="27">
        <v>600.32201025241693</v>
      </c>
      <c r="K19" s="27">
        <v>21.081735448705466</v>
      </c>
      <c r="L19" s="27">
        <v>9.5650022711050546</v>
      </c>
      <c r="M19" s="27">
        <v>43.507883978976054</v>
      </c>
      <c r="N19" s="27">
        <v>17231.227897281158</v>
      </c>
      <c r="O19" s="48">
        <v>1977.0841444422815</v>
      </c>
      <c r="P19" s="28">
        <f t="shared" si="0"/>
        <v>17200.581159561349</v>
      </c>
      <c r="Q19" s="66">
        <v>16940</v>
      </c>
      <c r="R19" s="66">
        <f t="shared" si="1"/>
        <v>-260.58115956134861</v>
      </c>
      <c r="S19" s="27"/>
      <c r="T19" s="48">
        <v>18674</v>
      </c>
      <c r="U19" s="77"/>
      <c r="V19" s="87"/>
      <c r="W19" s="92"/>
      <c r="X19" s="38"/>
      <c r="Y19" s="30">
        <v>9804.9303969832981</v>
      </c>
      <c r="Z19" s="27">
        <v>7816.1461069871903</v>
      </c>
      <c r="AA19" s="27">
        <v>991.84174288510303</v>
      </c>
      <c r="AB19" s="27">
        <v>272.92404883624209</v>
      </c>
      <c r="AC19" s="27">
        <v>658.84561336231877</v>
      </c>
      <c r="AD19" s="27">
        <v>19.76284092861572</v>
      </c>
      <c r="AE19" s="27">
        <v>2.2743100083751053</v>
      </c>
      <c r="AF19" s="27">
        <v>0</v>
      </c>
      <c r="AG19" s="27">
        <v>6.7799754474123919</v>
      </c>
      <c r="AH19" s="27">
        <v>36.355758528039999</v>
      </c>
      <c r="AI19" s="27">
        <v>8873.1607347847366</v>
      </c>
      <c r="AJ19" s="48">
        <v>931.76966219856081</v>
      </c>
      <c r="AK19" s="28">
        <f t="shared" si="2"/>
        <v>8866.380759337324</v>
      </c>
      <c r="AL19" s="29">
        <v>9110</v>
      </c>
      <c r="AM19" s="66">
        <f t="shared" si="3"/>
        <v>243.61924066267602</v>
      </c>
      <c r="AN19" s="27"/>
      <c r="AO19" s="25">
        <v>9886</v>
      </c>
      <c r="AP19" s="77"/>
      <c r="AQ19" s="26"/>
      <c r="AR19" s="92"/>
    </row>
    <row r="20" spans="1:44" x14ac:dyDescent="0.2">
      <c r="A20" s="52">
        <v>6</v>
      </c>
      <c r="B20" s="20">
        <v>52</v>
      </c>
      <c r="C20" s="59" t="s">
        <v>153</v>
      </c>
      <c r="D20" s="95">
        <v>23391.617448442586</v>
      </c>
      <c r="E20" s="96">
        <v>17610.540109148027</v>
      </c>
      <c r="F20" s="96">
        <v>1711.0562125041806</v>
      </c>
      <c r="G20" s="96">
        <v>1339.0108936335957</v>
      </c>
      <c r="H20" s="96">
        <v>580.94609069701471</v>
      </c>
      <c r="I20" s="96">
        <v>608.79958339154837</v>
      </c>
      <c r="J20" s="96">
        <v>969.82510065920633</v>
      </c>
      <c r="K20" s="96">
        <v>440.65531154606617</v>
      </c>
      <c r="L20" s="96">
        <v>35.577260968784003</v>
      </c>
      <c r="M20" s="96">
        <v>95.206885894162809</v>
      </c>
      <c r="N20" s="96">
        <v>21471.660464111977</v>
      </c>
      <c r="O20" s="97">
        <v>1919.9569843306103</v>
      </c>
      <c r="P20" s="22">
        <f t="shared" si="0"/>
        <v>20995.427891597126</v>
      </c>
      <c r="Q20" s="72">
        <v>20877</v>
      </c>
      <c r="R20" s="73">
        <f t="shared" si="1"/>
        <v>-118.42789159712629</v>
      </c>
      <c r="S20" s="96">
        <f>T20-Q20</f>
        <v>2423</v>
      </c>
      <c r="T20" s="97">
        <v>23300</v>
      </c>
      <c r="U20" s="102">
        <f>ROUND(T20*1.028,0)</f>
        <v>23952</v>
      </c>
      <c r="V20" s="100">
        <f>Q20</f>
        <v>20877</v>
      </c>
      <c r="W20" s="103">
        <f>U20-V20</f>
        <v>3075</v>
      </c>
      <c r="X20" s="38"/>
      <c r="Y20" s="95">
        <v>12775.098168337357</v>
      </c>
      <c r="Z20" s="96">
        <v>10408.597351284114</v>
      </c>
      <c r="AA20" s="96">
        <v>596.33667471525064</v>
      </c>
      <c r="AB20" s="96">
        <v>1009.7461037535669</v>
      </c>
      <c r="AC20" s="96">
        <v>452.6596912270432</v>
      </c>
      <c r="AD20" s="96">
        <v>114.44355015731323</v>
      </c>
      <c r="AE20" s="96">
        <v>14.619155630350477</v>
      </c>
      <c r="AF20" s="96">
        <v>0</v>
      </c>
      <c r="AG20" s="96">
        <v>128.74807931513863</v>
      </c>
      <c r="AH20" s="96">
        <v>49.947562254579154</v>
      </c>
      <c r="AI20" s="96">
        <v>11312.692373356747</v>
      </c>
      <c r="AJ20" s="97">
        <v>1462.4057949806102</v>
      </c>
      <c r="AK20" s="22">
        <f t="shared" si="2"/>
        <v>11183.944294041608</v>
      </c>
      <c r="AL20" s="64">
        <v>10000</v>
      </c>
      <c r="AM20" s="70">
        <f t="shared" si="3"/>
        <v>-1183.9442940416084</v>
      </c>
      <c r="AN20" s="21">
        <f>AO20-AL20</f>
        <v>759</v>
      </c>
      <c r="AO20" s="21">
        <v>10759</v>
      </c>
      <c r="AP20" s="78">
        <f>ROUND(AO20*1.028,0)</f>
        <v>11060</v>
      </c>
      <c r="AQ20" s="85">
        <f>AL20</f>
        <v>10000</v>
      </c>
      <c r="AR20" s="91">
        <f>AP20-AQ20</f>
        <v>1060</v>
      </c>
    </row>
    <row r="21" spans="1:44" x14ac:dyDescent="0.2">
      <c r="A21" s="54">
        <v>12</v>
      </c>
      <c r="B21" s="39">
        <v>52</v>
      </c>
      <c r="C21" s="61" t="s">
        <v>153</v>
      </c>
      <c r="D21" s="42">
        <v>24479.577697811968</v>
      </c>
      <c r="E21" s="40">
        <v>15680.548991964404</v>
      </c>
      <c r="F21" s="40">
        <v>4165.7034688322547</v>
      </c>
      <c r="G21" s="40">
        <v>1224.6884457621497</v>
      </c>
      <c r="H21" s="40">
        <v>1519.797037627638</v>
      </c>
      <c r="I21" s="40">
        <v>569.61051430100167</v>
      </c>
      <c r="J21" s="40">
        <v>860.23643008697388</v>
      </c>
      <c r="K21" s="40">
        <v>338.64698205345508</v>
      </c>
      <c r="L21" s="40">
        <v>32.192324514506922</v>
      </c>
      <c r="M21" s="40">
        <v>88.153502669584853</v>
      </c>
      <c r="N21" s="40">
        <v>21735.092214422184</v>
      </c>
      <c r="O21" s="49">
        <v>2744.485483389788</v>
      </c>
      <c r="P21" s="43">
        <f t="shared" si="0"/>
        <v>21364.252907854221</v>
      </c>
      <c r="Q21" s="68">
        <v>20877</v>
      </c>
      <c r="R21" s="68">
        <f t="shared" si="1"/>
        <v>-487.25290785422112</v>
      </c>
      <c r="S21" s="40"/>
      <c r="T21" s="49">
        <v>23300</v>
      </c>
      <c r="U21" s="79"/>
      <c r="V21" s="87"/>
      <c r="W21" s="92"/>
      <c r="X21" s="38"/>
      <c r="Y21" s="42">
        <v>11519.948210590586</v>
      </c>
      <c r="Z21" s="40">
        <v>8710.4375272311008</v>
      </c>
      <c r="AA21" s="40">
        <v>1147.1351192547625</v>
      </c>
      <c r="AB21" s="40">
        <v>619.03800932863123</v>
      </c>
      <c r="AC21" s="40">
        <v>787.56844896060409</v>
      </c>
      <c r="AD21" s="40">
        <v>143.12863521432695</v>
      </c>
      <c r="AE21" s="40">
        <v>2.4168656803877511</v>
      </c>
      <c r="AF21" s="40">
        <v>0</v>
      </c>
      <c r="AG21" s="40">
        <v>47.485849795564981</v>
      </c>
      <c r="AH21" s="40">
        <v>62.737755125226116</v>
      </c>
      <c r="AI21" s="40">
        <v>10113.34175230137</v>
      </c>
      <c r="AJ21" s="49">
        <v>1406.6064582892354</v>
      </c>
      <c r="AK21" s="43">
        <f t="shared" si="2"/>
        <v>10065.855902505806</v>
      </c>
      <c r="AL21" s="41">
        <v>10000</v>
      </c>
      <c r="AM21" s="66">
        <f t="shared" si="3"/>
        <v>-65.855902505805716</v>
      </c>
      <c r="AN21" s="27"/>
      <c r="AO21" s="39">
        <v>10759</v>
      </c>
      <c r="AP21" s="79"/>
      <c r="AQ21" s="26"/>
      <c r="AR21" s="92"/>
    </row>
    <row r="22" spans="1:44" x14ac:dyDescent="0.2">
      <c r="A22" s="52">
        <v>6</v>
      </c>
      <c r="B22" s="20">
        <v>55</v>
      </c>
      <c r="C22" s="59" t="s">
        <v>154</v>
      </c>
      <c r="D22" s="95">
        <v>22180.353609613532</v>
      </c>
      <c r="E22" s="96">
        <v>18124.988654722358</v>
      </c>
      <c r="F22" s="96">
        <v>1440.1786200511899</v>
      </c>
      <c r="G22" s="96">
        <v>666.24916044945462</v>
      </c>
      <c r="H22" s="96">
        <v>443.82726134073954</v>
      </c>
      <c r="I22" s="96">
        <v>331.41825046742548</v>
      </c>
      <c r="J22" s="96">
        <v>971.70033945070713</v>
      </c>
      <c r="K22" s="96">
        <v>0</v>
      </c>
      <c r="L22" s="96">
        <v>0</v>
      </c>
      <c r="M22" s="96">
        <v>201.99132313165967</v>
      </c>
      <c r="N22" s="96">
        <v>21070.27718782334</v>
      </c>
      <c r="O22" s="97">
        <v>1110.0764217901942</v>
      </c>
      <c r="P22" s="22">
        <f t="shared" si="0"/>
        <v>21070.27718782334</v>
      </c>
      <c r="Q22" s="72">
        <v>21215</v>
      </c>
      <c r="R22" s="72">
        <f t="shared" si="1"/>
        <v>144.72281217666023</v>
      </c>
      <c r="S22" s="96">
        <f>T22-Q22</f>
        <v>1000</v>
      </c>
      <c r="T22" s="97">
        <v>22215</v>
      </c>
      <c r="U22" s="102">
        <f>ROUND(T22*1.028,0)</f>
        <v>22837</v>
      </c>
      <c r="V22" s="100">
        <f>Q22</f>
        <v>21215</v>
      </c>
      <c r="W22" s="103">
        <f>U22-V22</f>
        <v>1622</v>
      </c>
      <c r="X22" s="38"/>
      <c r="Y22" s="95">
        <v>16441.5</v>
      </c>
      <c r="Z22" s="96">
        <v>14815.5</v>
      </c>
      <c r="AA22" s="96">
        <v>169.66666666666666</v>
      </c>
      <c r="AB22" s="96">
        <v>735.16666666666674</v>
      </c>
      <c r="AC22" s="96">
        <v>41.666666666666664</v>
      </c>
      <c r="AD22" s="96">
        <v>0</v>
      </c>
      <c r="AE22" s="96">
        <v>679.5</v>
      </c>
      <c r="AF22" s="96">
        <v>0</v>
      </c>
      <c r="AG22" s="96">
        <v>0</v>
      </c>
      <c r="AH22" s="96">
        <v>0</v>
      </c>
      <c r="AI22" s="96">
        <v>15664.666666666666</v>
      </c>
      <c r="AJ22" s="97">
        <v>776.83333333333337</v>
      </c>
      <c r="AK22" s="22">
        <f t="shared" si="2"/>
        <v>15664.666666666666</v>
      </c>
      <c r="AL22" s="23"/>
      <c r="AM22" s="21"/>
      <c r="AN22" s="21">
        <f>AO22-AL22</f>
        <v>0</v>
      </c>
      <c r="AO22" s="21"/>
      <c r="AP22" s="78">
        <f>ROUND(AO22*1.028,0)</f>
        <v>0</v>
      </c>
      <c r="AQ22" s="46"/>
      <c r="AR22" s="91">
        <f>AP22-AQ22</f>
        <v>0</v>
      </c>
    </row>
    <row r="23" spans="1:44" x14ac:dyDescent="0.2">
      <c r="A23" s="53">
        <v>12</v>
      </c>
      <c r="B23" s="25">
        <v>55</v>
      </c>
      <c r="C23" s="60" t="s">
        <v>154</v>
      </c>
      <c r="D23" s="30">
        <v>22568.119781631343</v>
      </c>
      <c r="E23" s="27">
        <v>15881.913223435382</v>
      </c>
      <c r="F23" s="27">
        <v>3939.0119888674799</v>
      </c>
      <c r="G23" s="27">
        <v>546.32751730535938</v>
      </c>
      <c r="H23" s="27">
        <v>888.05930207664312</v>
      </c>
      <c r="I23" s="27">
        <v>292.59437665025337</v>
      </c>
      <c r="J23" s="27">
        <v>852.0124170413186</v>
      </c>
      <c r="K23" s="27">
        <v>0</v>
      </c>
      <c r="L23" s="27">
        <v>0</v>
      </c>
      <c r="M23" s="27">
        <v>168.20095625490617</v>
      </c>
      <c r="N23" s="27">
        <v>21133.732962249342</v>
      </c>
      <c r="O23" s="48">
        <v>1434.3868193820026</v>
      </c>
      <c r="P23" s="28">
        <f t="shared" si="0"/>
        <v>21133.732962249342</v>
      </c>
      <c r="Q23" s="66">
        <v>21215</v>
      </c>
      <c r="R23" s="66">
        <f t="shared" si="1"/>
        <v>81.267037750658346</v>
      </c>
      <c r="S23" s="27"/>
      <c r="T23" s="48">
        <v>22215</v>
      </c>
      <c r="U23" s="77"/>
      <c r="V23" s="87"/>
      <c r="W23" s="92"/>
      <c r="X23" s="38"/>
      <c r="Y23" s="30">
        <v>16350.83333333333</v>
      </c>
      <c r="Z23" s="27">
        <v>13010.333333333334</v>
      </c>
      <c r="AA23" s="27">
        <v>1621.6666666666667</v>
      </c>
      <c r="AB23" s="27">
        <v>669.91666666666663</v>
      </c>
      <c r="AC23" s="27">
        <v>455.83333333333331</v>
      </c>
      <c r="AD23" s="27">
        <v>0</v>
      </c>
      <c r="AE23" s="27">
        <v>593.08333333333337</v>
      </c>
      <c r="AF23" s="27">
        <v>0</v>
      </c>
      <c r="AG23" s="27">
        <v>0</v>
      </c>
      <c r="AH23" s="27">
        <v>0</v>
      </c>
      <c r="AI23" s="27">
        <v>15225.083333333334</v>
      </c>
      <c r="AJ23" s="48">
        <v>1125.75</v>
      </c>
      <c r="AK23" s="28">
        <f t="shared" si="2"/>
        <v>15225.083333333334</v>
      </c>
      <c r="AL23" s="29"/>
      <c r="AM23" s="27"/>
      <c r="AN23" s="27"/>
      <c r="AO23" s="25"/>
      <c r="AP23" s="77"/>
      <c r="AQ23" s="26"/>
      <c r="AR23" s="92"/>
    </row>
    <row r="24" spans="1:44" x14ac:dyDescent="0.2">
      <c r="A24" s="55">
        <v>6</v>
      </c>
      <c r="B24" s="44">
        <v>56</v>
      </c>
      <c r="C24" s="62" t="s">
        <v>155</v>
      </c>
      <c r="D24" s="104">
        <v>21043.302096502823</v>
      </c>
      <c r="E24" s="105">
        <v>16196.059366062844</v>
      </c>
      <c r="F24" s="105">
        <v>1767.678887955966</v>
      </c>
      <c r="G24" s="105">
        <v>912.53928731128417</v>
      </c>
      <c r="H24" s="105">
        <v>511.17738080302132</v>
      </c>
      <c r="I24" s="105">
        <v>471.33353278580415</v>
      </c>
      <c r="J24" s="105">
        <v>729.1330894866029</v>
      </c>
      <c r="K24" s="105">
        <v>335.45894978623198</v>
      </c>
      <c r="L24" s="105">
        <v>0.58227253571646864</v>
      </c>
      <c r="M24" s="105">
        <v>119.33932977535862</v>
      </c>
      <c r="N24" s="105">
        <v>19619.585428388524</v>
      </c>
      <c r="O24" s="98">
        <v>1423.7166681143055</v>
      </c>
      <c r="P24" s="45">
        <f t="shared" si="0"/>
        <v>19283.544206066574</v>
      </c>
      <c r="Q24" s="69"/>
      <c r="R24" s="69"/>
      <c r="S24" s="105"/>
      <c r="T24" s="98"/>
      <c r="U24" s="99"/>
      <c r="V24" s="100"/>
      <c r="W24" s="103"/>
      <c r="X24" s="38"/>
      <c r="Y24" s="104">
        <v>13615.664896269702</v>
      </c>
      <c r="Z24" s="105">
        <v>10751.231173947737</v>
      </c>
      <c r="AA24" s="105">
        <v>594.52299022541388</v>
      </c>
      <c r="AB24" s="105">
        <v>1445.884450428885</v>
      </c>
      <c r="AC24" s="105">
        <v>464.7229702772791</v>
      </c>
      <c r="AD24" s="105">
        <v>268.67020746060246</v>
      </c>
      <c r="AE24" s="105">
        <v>11.470177538400161</v>
      </c>
      <c r="AF24" s="105">
        <v>0</v>
      </c>
      <c r="AG24" s="105">
        <v>52.123852982246156</v>
      </c>
      <c r="AH24" s="105">
        <v>27.039073409136243</v>
      </c>
      <c r="AI24" s="105">
        <v>11705.057475563535</v>
      </c>
      <c r="AJ24" s="98">
        <v>1910.607420706164</v>
      </c>
      <c r="AK24" s="45">
        <f t="shared" si="2"/>
        <v>11652.933622581289</v>
      </c>
      <c r="AL24" s="35"/>
      <c r="AM24" s="21"/>
      <c r="AN24" s="21">
        <f>AO24-AL24</f>
        <v>0</v>
      </c>
      <c r="AO24" s="24"/>
      <c r="AP24" s="76"/>
      <c r="AQ24" s="46"/>
      <c r="AR24" s="91"/>
    </row>
    <row r="25" spans="1:44" x14ac:dyDescent="0.2">
      <c r="A25" s="53">
        <v>12</v>
      </c>
      <c r="B25" s="25">
        <v>56</v>
      </c>
      <c r="C25" s="60" t="s">
        <v>155</v>
      </c>
      <c r="D25" s="30">
        <v>22223.514253811194</v>
      </c>
      <c r="E25" s="27">
        <v>14534.436795151491</v>
      </c>
      <c r="F25" s="27">
        <v>4221.712870282081</v>
      </c>
      <c r="G25" s="27">
        <v>890.68098121735238</v>
      </c>
      <c r="H25" s="27">
        <v>1086.1893374736032</v>
      </c>
      <c r="I25" s="27">
        <v>449.92445005799362</v>
      </c>
      <c r="J25" s="27">
        <v>674.24079796714079</v>
      </c>
      <c r="K25" s="27">
        <v>249.45500867825879</v>
      </c>
      <c r="L25" s="27">
        <v>5.1341510699302919</v>
      </c>
      <c r="M25" s="27">
        <v>111.7398619133439</v>
      </c>
      <c r="N25" s="27">
        <v>20246.643935120243</v>
      </c>
      <c r="O25" s="48">
        <v>1976.8703186909556</v>
      </c>
      <c r="P25" s="28">
        <f t="shared" si="0"/>
        <v>19992.054775372053</v>
      </c>
      <c r="Q25" s="66"/>
      <c r="R25" s="66"/>
      <c r="S25" s="27"/>
      <c r="T25" s="48"/>
      <c r="U25" s="77"/>
      <c r="V25" s="87"/>
      <c r="W25" s="92"/>
      <c r="X25" s="38"/>
      <c r="Y25" s="30">
        <v>14368.100148573445</v>
      </c>
      <c r="Z25" s="27">
        <v>10141.426493918561</v>
      </c>
      <c r="AA25" s="27">
        <v>1395.5358716728363</v>
      </c>
      <c r="AB25" s="27">
        <v>1431.9395129812897</v>
      </c>
      <c r="AC25" s="27">
        <v>1040.8104807232255</v>
      </c>
      <c r="AD25" s="27">
        <v>250.05036387902595</v>
      </c>
      <c r="AE25" s="27">
        <v>10.651960413991086</v>
      </c>
      <c r="AF25" s="27">
        <v>0</v>
      </c>
      <c r="AG25" s="27">
        <v>75.640250812117557</v>
      </c>
      <c r="AH25" s="27">
        <v>22.045214172395561</v>
      </c>
      <c r="AI25" s="27">
        <v>11895.350154868927</v>
      </c>
      <c r="AJ25" s="48">
        <v>2472.749993704515</v>
      </c>
      <c r="AK25" s="28">
        <f t="shared" si="2"/>
        <v>11819.70990405681</v>
      </c>
      <c r="AL25" s="29"/>
      <c r="AM25" s="27"/>
      <c r="AN25" s="27"/>
      <c r="AO25" s="25"/>
      <c r="AP25" s="77"/>
      <c r="AQ25" s="26"/>
      <c r="AR25" s="92"/>
    </row>
    <row r="26" spans="1:44" x14ac:dyDescent="0.2">
      <c r="A26" s="52">
        <v>6</v>
      </c>
      <c r="B26" s="20">
        <v>57</v>
      </c>
      <c r="C26" s="59" t="s">
        <v>162</v>
      </c>
      <c r="D26" s="95">
        <v>18153.756433393486</v>
      </c>
      <c r="E26" s="96">
        <v>14326.061092172984</v>
      </c>
      <c r="F26" s="96">
        <v>1442.2364815186147</v>
      </c>
      <c r="G26" s="96">
        <v>601.99184546487527</v>
      </c>
      <c r="H26" s="96">
        <v>188.75743600026738</v>
      </c>
      <c r="I26" s="96">
        <v>446.48753425573159</v>
      </c>
      <c r="J26" s="96">
        <v>437.43399505380654</v>
      </c>
      <c r="K26" s="96">
        <v>149.67248178597686</v>
      </c>
      <c r="L26" s="96">
        <v>1.2365483590669071</v>
      </c>
      <c r="M26" s="96">
        <v>559.87901878216678</v>
      </c>
      <c r="N26" s="96">
        <v>17363.007151928341</v>
      </c>
      <c r="O26" s="97">
        <v>790.74928146514264</v>
      </c>
      <c r="P26" s="22">
        <f t="shared" si="0"/>
        <v>17212.0981217833</v>
      </c>
      <c r="Q26" s="72">
        <v>17435</v>
      </c>
      <c r="R26" s="72">
        <f t="shared" si="1"/>
        <v>222.90187821670042</v>
      </c>
      <c r="S26" s="96">
        <f>T26-Q26</f>
        <v>1081</v>
      </c>
      <c r="T26" s="97">
        <v>18516</v>
      </c>
      <c r="U26" s="102">
        <f>ROUND(T26*1.028,0)</f>
        <v>19034</v>
      </c>
      <c r="V26" s="100">
        <f>Q26</f>
        <v>17435</v>
      </c>
      <c r="W26" s="103">
        <f>U26-V26</f>
        <v>1599</v>
      </c>
      <c r="X26" s="38"/>
      <c r="Y26" s="95">
        <v>11744.493937144271</v>
      </c>
      <c r="Z26" s="96">
        <v>9312.0428399601751</v>
      </c>
      <c r="AA26" s="96">
        <v>752.70339485391003</v>
      </c>
      <c r="AB26" s="96">
        <v>481.71935337212165</v>
      </c>
      <c r="AC26" s="96">
        <v>347.51356733021407</v>
      </c>
      <c r="AD26" s="96">
        <v>273.64859032129965</v>
      </c>
      <c r="AE26" s="96">
        <v>103.4196002601244</v>
      </c>
      <c r="AF26" s="96">
        <v>0</v>
      </c>
      <c r="AG26" s="96">
        <v>95.112308143851095</v>
      </c>
      <c r="AH26" s="96">
        <v>378.3342829025741</v>
      </c>
      <c r="AI26" s="96">
        <v>10915.261016441933</v>
      </c>
      <c r="AJ26" s="97">
        <v>829.23292070233572</v>
      </c>
      <c r="AK26" s="22">
        <f t="shared" si="2"/>
        <v>10820.148708298082</v>
      </c>
      <c r="AL26" s="65">
        <v>10211</v>
      </c>
      <c r="AM26" s="70">
        <f t="shared" si="3"/>
        <v>-609.14870829808206</v>
      </c>
      <c r="AN26" s="21">
        <f>AO26-AL26</f>
        <v>660</v>
      </c>
      <c r="AO26" s="21">
        <v>10871</v>
      </c>
      <c r="AP26" s="82">
        <f>ROUND(AO26*1.028,0)+200</f>
        <v>11375</v>
      </c>
      <c r="AQ26" s="86">
        <f>AL26+200</f>
        <v>10411</v>
      </c>
      <c r="AR26" s="91">
        <f>AP26-AQ26</f>
        <v>964</v>
      </c>
    </row>
    <row r="27" spans="1:44" x14ac:dyDescent="0.2">
      <c r="A27" s="53">
        <v>12</v>
      </c>
      <c r="B27" s="25">
        <v>57</v>
      </c>
      <c r="C27" s="60" t="s">
        <v>162</v>
      </c>
      <c r="D27" s="30">
        <v>18757.143162667351</v>
      </c>
      <c r="E27" s="27">
        <v>12711.425495815332</v>
      </c>
      <c r="F27" s="27">
        <v>3365.18528023725</v>
      </c>
      <c r="G27" s="27">
        <v>544.87467385260265</v>
      </c>
      <c r="H27" s="27">
        <v>699.03189472033296</v>
      </c>
      <c r="I27" s="27">
        <v>413.2840013117185</v>
      </c>
      <c r="J27" s="27">
        <v>388.67502174315985</v>
      </c>
      <c r="K27" s="27">
        <v>117.47187647033662</v>
      </c>
      <c r="L27" s="27">
        <v>3.4610833083821668</v>
      </c>
      <c r="M27" s="27">
        <v>513.73383520823518</v>
      </c>
      <c r="N27" s="27">
        <v>17513.236594094415</v>
      </c>
      <c r="O27" s="48">
        <v>1243.9065685729356</v>
      </c>
      <c r="P27" s="28">
        <f t="shared" si="0"/>
        <v>17392.303634315696</v>
      </c>
      <c r="Q27" s="66">
        <v>17435</v>
      </c>
      <c r="R27" s="66">
        <f t="shared" si="1"/>
        <v>42.696365684303601</v>
      </c>
      <c r="S27" s="27"/>
      <c r="T27" s="48">
        <v>18516</v>
      </c>
      <c r="U27" s="77"/>
      <c r="V27" s="87"/>
      <c r="W27" s="92"/>
      <c r="X27" s="38"/>
      <c r="Y27" s="30">
        <v>12207.17167773005</v>
      </c>
      <c r="Z27" s="27">
        <v>9042.6737602499015</v>
      </c>
      <c r="AA27" s="27">
        <v>1198.7163217493162</v>
      </c>
      <c r="AB27" s="27">
        <v>510.44839255499141</v>
      </c>
      <c r="AC27" s="27">
        <v>674.40941038656774</v>
      </c>
      <c r="AD27" s="27">
        <v>281.82025250553158</v>
      </c>
      <c r="AE27" s="27">
        <v>96.693999739685012</v>
      </c>
      <c r="AF27" s="27">
        <v>0</v>
      </c>
      <c r="AG27" s="27">
        <v>80.798516204607552</v>
      </c>
      <c r="AH27" s="27">
        <v>321.61102433945069</v>
      </c>
      <c r="AI27" s="27">
        <v>11022.313874788493</v>
      </c>
      <c r="AJ27" s="48">
        <v>1184.8578029415592</v>
      </c>
      <c r="AK27" s="28">
        <f t="shared" si="2"/>
        <v>10941.515358583885</v>
      </c>
      <c r="AL27" s="29">
        <v>10211</v>
      </c>
      <c r="AM27" s="66">
        <f t="shared" si="3"/>
        <v>-730.51535858388525</v>
      </c>
      <c r="AN27" s="27"/>
      <c r="AO27" s="25">
        <v>10871</v>
      </c>
      <c r="AP27" s="77"/>
      <c r="AQ27" s="26"/>
      <c r="AR27" s="92"/>
    </row>
    <row r="28" spans="1:44" x14ac:dyDescent="0.2">
      <c r="A28" s="52">
        <v>6</v>
      </c>
      <c r="B28" s="20">
        <v>81</v>
      </c>
      <c r="C28" s="59" t="s">
        <v>156</v>
      </c>
      <c r="D28" s="95">
        <v>16859.887296088706</v>
      </c>
      <c r="E28" s="96">
        <v>14663.136907190241</v>
      </c>
      <c r="F28" s="96">
        <v>928.93121508462229</v>
      </c>
      <c r="G28" s="96">
        <v>454.48257051068936</v>
      </c>
      <c r="H28" s="96">
        <v>410.59030029484745</v>
      </c>
      <c r="I28" s="96">
        <v>190.78426610008151</v>
      </c>
      <c r="J28" s="96">
        <v>49.385190652602645</v>
      </c>
      <c r="K28" s="96">
        <v>97.815330027205221</v>
      </c>
      <c r="L28" s="96">
        <v>18.877787236584684</v>
      </c>
      <c r="M28" s="96">
        <v>45.883728991819567</v>
      </c>
      <c r="N28" s="96">
        <v>15994.814425283157</v>
      </c>
      <c r="O28" s="97">
        <v>865.07287080553681</v>
      </c>
      <c r="P28" s="22">
        <f t="shared" si="0"/>
        <v>15878.121308019367</v>
      </c>
      <c r="Q28" s="72">
        <v>15834</v>
      </c>
      <c r="R28" s="73">
        <f t="shared" si="1"/>
        <v>-44.121308019366552</v>
      </c>
      <c r="S28" s="96">
        <f>T28-Q28</f>
        <v>1345</v>
      </c>
      <c r="T28" s="97">
        <v>17179</v>
      </c>
      <c r="U28" s="102">
        <f>ROUND(T28*1.028,0)</f>
        <v>17660</v>
      </c>
      <c r="V28" s="100">
        <f>Q28</f>
        <v>15834</v>
      </c>
      <c r="W28" s="103">
        <f>U28-V28</f>
        <v>1826</v>
      </c>
      <c r="X28" s="38"/>
      <c r="Y28" s="95">
        <v>13096.115057441028</v>
      </c>
      <c r="Z28" s="96">
        <v>10770.718232044199</v>
      </c>
      <c r="AA28" s="96">
        <v>711.69867578707363</v>
      </c>
      <c r="AB28" s="96">
        <v>1460.2297640971676</v>
      </c>
      <c r="AC28" s="96">
        <v>153.46838551258443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11482.416907831273</v>
      </c>
      <c r="AJ28" s="97">
        <v>1613.6981496097521</v>
      </c>
      <c r="AK28" s="22">
        <f t="shared" si="2"/>
        <v>11482.416907831273</v>
      </c>
      <c r="AL28" s="23"/>
      <c r="AM28" s="23"/>
      <c r="AN28" s="23"/>
      <c r="AO28" s="21"/>
      <c r="AP28" s="78">
        <f>ROUND(AO28*1.028,0)</f>
        <v>0</v>
      </c>
      <c r="AQ28" s="46"/>
      <c r="AR28" s="91">
        <f>AP28-AQ28</f>
        <v>0</v>
      </c>
    </row>
    <row r="29" spans="1:44" x14ac:dyDescent="0.2">
      <c r="A29" s="53">
        <v>12</v>
      </c>
      <c r="B29" s="25">
        <v>81</v>
      </c>
      <c r="C29" s="60" t="s">
        <v>156</v>
      </c>
      <c r="D29" s="30">
        <v>17657.741494689017</v>
      </c>
      <c r="E29" s="27">
        <v>12908.346280055755</v>
      </c>
      <c r="F29" s="27">
        <v>3028.7772163498162</v>
      </c>
      <c r="G29" s="27">
        <v>401.75534969863605</v>
      </c>
      <c r="H29" s="27">
        <v>960.75509641073313</v>
      </c>
      <c r="I29" s="27">
        <v>174.89328028807071</v>
      </c>
      <c r="J29" s="27">
        <v>40.796493656509355</v>
      </c>
      <c r="K29" s="27">
        <v>86.579895393709506</v>
      </c>
      <c r="L29" s="27">
        <v>17.002958789896887</v>
      </c>
      <c r="M29" s="27">
        <v>38.834924045895143</v>
      </c>
      <c r="N29" s="27">
        <v>16295.231048579653</v>
      </c>
      <c r="O29" s="48">
        <v>1362.5104461093692</v>
      </c>
      <c r="P29" s="28">
        <f t="shared" si="0"/>
        <v>16191.648194396046</v>
      </c>
      <c r="Q29" s="66">
        <v>15834</v>
      </c>
      <c r="R29" s="66">
        <f t="shared" si="1"/>
        <v>-357.64819439604616</v>
      </c>
      <c r="S29" s="27"/>
      <c r="T29" s="48">
        <v>17179</v>
      </c>
      <c r="U29" s="77"/>
      <c r="V29" s="87"/>
      <c r="W29" s="92"/>
      <c r="X29" s="38"/>
      <c r="Y29" s="30">
        <v>14365.956474790266</v>
      </c>
      <c r="Z29" s="27">
        <v>10362.260154497884</v>
      </c>
      <c r="AA29" s="27">
        <v>1513.0201844006976</v>
      </c>
      <c r="AB29" s="27">
        <v>1567.5928233241964</v>
      </c>
      <c r="AC29" s="27">
        <v>832.66882631447811</v>
      </c>
      <c r="AD29" s="27">
        <v>0</v>
      </c>
      <c r="AE29" s="27">
        <v>0</v>
      </c>
      <c r="AF29" s="27">
        <v>0</v>
      </c>
      <c r="AG29" s="27">
        <v>90.414486253011049</v>
      </c>
      <c r="AH29" s="27">
        <v>0</v>
      </c>
      <c r="AI29" s="27">
        <v>11965.694825151591</v>
      </c>
      <c r="AJ29" s="48">
        <v>2400.2616496386745</v>
      </c>
      <c r="AK29" s="28">
        <f t="shared" si="2"/>
        <v>11875.280338898581</v>
      </c>
      <c r="AL29" s="29"/>
      <c r="AM29" s="29"/>
      <c r="AN29" s="29"/>
      <c r="AO29" s="25"/>
      <c r="AP29" s="77"/>
      <c r="AQ29" s="26"/>
      <c r="AR29" s="92"/>
    </row>
    <row r="30" spans="1:44" x14ac:dyDescent="0.2">
      <c r="A30" s="52">
        <v>6</v>
      </c>
      <c r="B30" s="20">
        <v>83</v>
      </c>
      <c r="C30" s="59" t="s">
        <v>157</v>
      </c>
      <c r="D30" s="95">
        <v>20950.842821090751</v>
      </c>
      <c r="E30" s="96">
        <v>15259.887495424686</v>
      </c>
      <c r="F30" s="96">
        <v>1844.5664528309158</v>
      </c>
      <c r="G30" s="96">
        <v>1216.0145639484485</v>
      </c>
      <c r="H30" s="96">
        <v>515.48093779498743</v>
      </c>
      <c r="I30" s="96">
        <v>1703.4945770482964</v>
      </c>
      <c r="J30" s="96">
        <v>1.2310004045541236</v>
      </c>
      <c r="K30" s="96">
        <v>7.0199772679111518</v>
      </c>
      <c r="L30" s="96">
        <v>81.155483634822474</v>
      </c>
      <c r="M30" s="96">
        <v>321.99233273613447</v>
      </c>
      <c r="N30" s="96">
        <v>19219.347319347322</v>
      </c>
      <c r="O30" s="97">
        <v>1731.4955017434359</v>
      </c>
      <c r="P30" s="22">
        <f t="shared" si="0"/>
        <v>19131.171858444588</v>
      </c>
      <c r="Q30" s="72">
        <v>19342</v>
      </c>
      <c r="R30" s="72">
        <f t="shared" si="1"/>
        <v>210.828141555412</v>
      </c>
      <c r="S30" s="96">
        <f>T30-Q30</f>
        <v>1280</v>
      </c>
      <c r="T30" s="97">
        <v>20622</v>
      </c>
      <c r="U30" s="102">
        <f>ROUND(T30*1.028,0)</f>
        <v>21199</v>
      </c>
      <c r="V30" s="100">
        <f>Q30</f>
        <v>19342</v>
      </c>
      <c r="W30" s="103">
        <f>U30-V30</f>
        <v>1857</v>
      </c>
      <c r="X30" s="38"/>
      <c r="Y30" s="95">
        <v>11741.831743702618</v>
      </c>
      <c r="Z30" s="96">
        <v>10194.766446563954</v>
      </c>
      <c r="AA30" s="96">
        <v>487.37670172006199</v>
      </c>
      <c r="AB30" s="96">
        <v>688.55058286459609</v>
      </c>
      <c r="AC30" s="96">
        <v>88.558734816988704</v>
      </c>
      <c r="AD30" s="96">
        <v>213.63414037662019</v>
      </c>
      <c r="AE30" s="96">
        <v>0</v>
      </c>
      <c r="AF30" s="96">
        <v>0</v>
      </c>
      <c r="AG30" s="96">
        <v>22.992581723322736</v>
      </c>
      <c r="AH30" s="96">
        <v>45.952555637075093</v>
      </c>
      <c r="AI30" s="96">
        <v>10964.722426021035</v>
      </c>
      <c r="AJ30" s="97">
        <v>777.1093176815848</v>
      </c>
      <c r="AK30" s="22">
        <f t="shared" si="2"/>
        <v>10941.729844297712</v>
      </c>
      <c r="AL30" s="64">
        <v>11005</v>
      </c>
      <c r="AM30" s="71">
        <f t="shared" ref="AM30:AM39" si="4">AL30-AK30</f>
        <v>63.270155702288321</v>
      </c>
      <c r="AN30" s="21">
        <f>AO30-AL30</f>
        <v>645</v>
      </c>
      <c r="AO30" s="21">
        <v>11650</v>
      </c>
      <c r="AP30" s="78">
        <f>ROUND(AO30*1.028,0)</f>
        <v>11976</v>
      </c>
      <c r="AQ30" s="85">
        <f>AL30</f>
        <v>11005</v>
      </c>
      <c r="AR30" s="91">
        <f>AP30-AQ30</f>
        <v>971</v>
      </c>
    </row>
    <row r="31" spans="1:44" x14ac:dyDescent="0.2">
      <c r="A31" s="53">
        <v>12</v>
      </c>
      <c r="B31" s="25">
        <v>83</v>
      </c>
      <c r="C31" s="60" t="s">
        <v>157</v>
      </c>
      <c r="D31" s="30">
        <v>21510.806145958657</v>
      </c>
      <c r="E31" s="27">
        <v>13974.14250666415</v>
      </c>
      <c r="F31" s="27">
        <v>3418.265866182287</v>
      </c>
      <c r="G31" s="27">
        <v>1129.0761403757087</v>
      </c>
      <c r="H31" s="27">
        <v>1007.116290407555</v>
      </c>
      <c r="I31" s="27">
        <v>1554.7983848772933</v>
      </c>
      <c r="J31" s="27">
        <v>0.62808143237951453</v>
      </c>
      <c r="K31" s="27">
        <v>27.460624503628917</v>
      </c>
      <c r="L31" s="27">
        <v>91.382408215580355</v>
      </c>
      <c r="M31" s="27">
        <v>307.93584330007155</v>
      </c>
      <c r="N31" s="27">
        <v>19374.61371517539</v>
      </c>
      <c r="O31" s="48">
        <v>2136.1924307832637</v>
      </c>
      <c r="P31" s="28">
        <f t="shared" si="0"/>
        <v>19255.770682456179</v>
      </c>
      <c r="Q31" s="66">
        <v>19342</v>
      </c>
      <c r="R31" s="66">
        <f t="shared" si="1"/>
        <v>86.229317543820798</v>
      </c>
      <c r="S31" s="27"/>
      <c r="T31" s="48">
        <v>20622</v>
      </c>
      <c r="U31" s="77"/>
      <c r="V31" s="87"/>
      <c r="W31" s="92"/>
      <c r="X31" s="38"/>
      <c r="Y31" s="30">
        <v>12160.22186741177</v>
      </c>
      <c r="Z31" s="27">
        <v>9488.5490470012955</v>
      </c>
      <c r="AA31" s="27">
        <v>1102.6905997405452</v>
      </c>
      <c r="AB31" s="27">
        <v>650.40914080431105</v>
      </c>
      <c r="AC31" s="27">
        <v>649.11602301832818</v>
      </c>
      <c r="AD31" s="27">
        <v>190.55608222732269</v>
      </c>
      <c r="AE31" s="27">
        <v>0</v>
      </c>
      <c r="AF31" s="27">
        <v>0</v>
      </c>
      <c r="AG31" s="27">
        <v>36.136613112463834</v>
      </c>
      <c r="AH31" s="27">
        <v>42.764361507500922</v>
      </c>
      <c r="AI31" s="27">
        <v>10860.696703589127</v>
      </c>
      <c r="AJ31" s="48">
        <v>1299.5251638226391</v>
      </c>
      <c r="AK31" s="28">
        <f t="shared" si="2"/>
        <v>10824.560090476663</v>
      </c>
      <c r="AL31" s="29">
        <v>11005</v>
      </c>
      <c r="AM31" s="66">
        <f t="shared" si="4"/>
        <v>180.43990952333661</v>
      </c>
      <c r="AN31" s="27"/>
      <c r="AO31" s="25">
        <v>11650</v>
      </c>
      <c r="AP31" s="77"/>
      <c r="AQ31" s="26"/>
      <c r="AR31" s="92"/>
    </row>
    <row r="32" spans="1:44" x14ac:dyDescent="0.2">
      <c r="A32" s="52">
        <v>6</v>
      </c>
      <c r="B32" s="20">
        <v>84</v>
      </c>
      <c r="C32" s="59" t="s">
        <v>158</v>
      </c>
      <c r="D32" s="95">
        <v>18309.587650479432</v>
      </c>
      <c r="E32" s="96">
        <v>14915.091529014529</v>
      </c>
      <c r="F32" s="96">
        <v>1217.0324516976177</v>
      </c>
      <c r="G32" s="96">
        <v>1000.5167702046116</v>
      </c>
      <c r="H32" s="96">
        <v>287.38676111975457</v>
      </c>
      <c r="I32" s="96">
        <v>450.85349840555233</v>
      </c>
      <c r="J32" s="96">
        <v>68.052751019747603</v>
      </c>
      <c r="K32" s="96">
        <v>7.7138527517553621</v>
      </c>
      <c r="L32" s="96">
        <v>23.238107848654373</v>
      </c>
      <c r="M32" s="96">
        <v>339.70192841721189</v>
      </c>
      <c r="N32" s="96">
        <v>17021.68411915507</v>
      </c>
      <c r="O32" s="97">
        <v>1287.9035313243662</v>
      </c>
      <c r="P32" s="22">
        <f t="shared" si="0"/>
        <v>16990.73215855466</v>
      </c>
      <c r="Q32" s="73">
        <v>18290</v>
      </c>
      <c r="R32" s="72">
        <f t="shared" si="1"/>
        <v>1299.2678414453403</v>
      </c>
      <c r="S32" s="96">
        <f>T32-Q32</f>
        <v>1081</v>
      </c>
      <c r="T32" s="97">
        <v>19371</v>
      </c>
      <c r="U32" s="106">
        <f>ROUND(T32*1.028,0)</f>
        <v>19913</v>
      </c>
      <c r="V32" s="100">
        <v>18000</v>
      </c>
      <c r="W32" s="103">
        <f>U32-V32</f>
        <v>1913</v>
      </c>
      <c r="X32" s="38"/>
      <c r="Y32" s="95">
        <v>11626.861326185399</v>
      </c>
      <c r="Z32" s="96">
        <v>9466.6496543597132</v>
      </c>
      <c r="AA32" s="96">
        <v>530.85451573015985</v>
      </c>
      <c r="AB32" s="96">
        <v>813.4683529597263</v>
      </c>
      <c r="AC32" s="96">
        <v>309.80448295034893</v>
      </c>
      <c r="AD32" s="96">
        <v>240.34517002625148</v>
      </c>
      <c r="AE32" s="96">
        <v>30.652581029756323</v>
      </c>
      <c r="AF32" s="96">
        <v>0</v>
      </c>
      <c r="AG32" s="96">
        <v>40.167024893292719</v>
      </c>
      <c r="AH32" s="96">
        <v>194.91954423614737</v>
      </c>
      <c r="AI32" s="96">
        <v>10503.588490275322</v>
      </c>
      <c r="AJ32" s="97">
        <v>1123.2728359100752</v>
      </c>
      <c r="AK32" s="22">
        <f t="shared" si="2"/>
        <v>10463.421465382029</v>
      </c>
      <c r="AL32" s="65">
        <v>10211</v>
      </c>
      <c r="AM32" s="70">
        <f t="shared" si="4"/>
        <v>-252.42146538202906</v>
      </c>
      <c r="AN32" s="21">
        <f>AO32-AL32</f>
        <v>660</v>
      </c>
      <c r="AO32" s="21">
        <v>10871</v>
      </c>
      <c r="AP32" s="82">
        <f>ROUND(AO32*1.028,0)+200</f>
        <v>11375</v>
      </c>
      <c r="AQ32" s="86">
        <f>AL32+200</f>
        <v>10411</v>
      </c>
      <c r="AR32" s="91">
        <f>AP32-AQ32</f>
        <v>964</v>
      </c>
    </row>
    <row r="33" spans="1:44" x14ac:dyDescent="0.2">
      <c r="A33" s="53">
        <v>12</v>
      </c>
      <c r="B33" s="25">
        <v>84</v>
      </c>
      <c r="C33" s="60" t="s">
        <v>158</v>
      </c>
      <c r="D33" s="30">
        <v>19223.408886120284</v>
      </c>
      <c r="E33" s="27">
        <v>13296.599934086582</v>
      </c>
      <c r="F33" s="27">
        <v>3290.5815240479242</v>
      </c>
      <c r="G33" s="27">
        <v>921.4101472383993</v>
      </c>
      <c r="H33" s="27">
        <v>929.24689149621611</v>
      </c>
      <c r="I33" s="27">
        <v>411.04354667565849</v>
      </c>
      <c r="J33" s="27">
        <v>52.473563192114796</v>
      </c>
      <c r="K33" s="27">
        <v>5.2959341322954847</v>
      </c>
      <c r="L33" s="27">
        <v>17.723281726550734</v>
      </c>
      <c r="M33" s="27">
        <v>299.03406352453953</v>
      </c>
      <c r="N33" s="27">
        <v>17372.751847385665</v>
      </c>
      <c r="O33" s="48">
        <v>1850.6570387346155</v>
      </c>
      <c r="P33" s="28">
        <f t="shared" si="0"/>
        <v>17349.732631526818</v>
      </c>
      <c r="Q33" s="66">
        <v>18290</v>
      </c>
      <c r="R33" s="66">
        <f t="shared" si="1"/>
        <v>940.2673684731817</v>
      </c>
      <c r="S33" s="27"/>
      <c r="T33" s="48">
        <v>19371</v>
      </c>
      <c r="U33" s="77"/>
      <c r="V33" s="87"/>
      <c r="W33" s="92"/>
      <c r="X33" s="38"/>
      <c r="Y33" s="30">
        <v>12110.39440675723</v>
      </c>
      <c r="Z33" s="27">
        <v>8877.3223666419235</v>
      </c>
      <c r="AA33" s="27">
        <v>1235.5422068021105</v>
      </c>
      <c r="AB33" s="27">
        <v>800.89679744992782</v>
      </c>
      <c r="AC33" s="27">
        <v>719.94804342947896</v>
      </c>
      <c r="AD33" s="27">
        <v>234.99703680688609</v>
      </c>
      <c r="AE33" s="27">
        <v>28.239877674785237</v>
      </c>
      <c r="AF33" s="27">
        <v>0</v>
      </c>
      <c r="AG33" s="27">
        <v>41.54367976800787</v>
      </c>
      <c r="AH33" s="27">
        <v>171.90439818410928</v>
      </c>
      <c r="AI33" s="27">
        <v>10589.549565877824</v>
      </c>
      <c r="AJ33" s="48">
        <v>1520.8448408794068</v>
      </c>
      <c r="AK33" s="28">
        <f t="shared" si="2"/>
        <v>10548.005886109815</v>
      </c>
      <c r="AL33" s="29">
        <v>10211</v>
      </c>
      <c r="AM33" s="66">
        <f t="shared" si="4"/>
        <v>-337.00588610981504</v>
      </c>
      <c r="AN33" s="27"/>
      <c r="AO33" s="25">
        <v>10871</v>
      </c>
      <c r="AP33" s="77"/>
      <c r="AQ33" s="26"/>
      <c r="AR33" s="92"/>
    </row>
    <row r="34" spans="1:44" x14ac:dyDescent="0.2">
      <c r="A34" s="52">
        <v>6</v>
      </c>
      <c r="B34" s="20">
        <v>86</v>
      </c>
      <c r="C34" s="59" t="s">
        <v>159</v>
      </c>
      <c r="D34" s="95">
        <v>18821.12177741975</v>
      </c>
      <c r="E34" s="96">
        <v>13151.261433959637</v>
      </c>
      <c r="F34" s="96">
        <v>1808.1121130976801</v>
      </c>
      <c r="G34" s="96">
        <v>958.48344484474194</v>
      </c>
      <c r="H34" s="96">
        <v>201.92888630311705</v>
      </c>
      <c r="I34" s="96">
        <v>361.50332793802096</v>
      </c>
      <c r="J34" s="96">
        <v>548.96432380824513</v>
      </c>
      <c r="K34" s="96">
        <v>172.30936770420757</v>
      </c>
      <c r="L34" s="96">
        <v>13.249594108418428</v>
      </c>
      <c r="M34" s="96">
        <v>1605.3092856556793</v>
      </c>
      <c r="N34" s="96">
        <v>17660.709446271885</v>
      </c>
      <c r="O34" s="97">
        <v>1160.412331147859</v>
      </c>
      <c r="P34" s="22">
        <f t="shared" si="0"/>
        <v>17475.150484459256</v>
      </c>
      <c r="Q34" s="72">
        <v>17795</v>
      </c>
      <c r="R34" s="72">
        <f t="shared" si="1"/>
        <v>319.8495155407436</v>
      </c>
      <c r="S34" s="96">
        <f>T34-Q34</f>
        <v>1037</v>
      </c>
      <c r="T34" s="97">
        <v>18832</v>
      </c>
      <c r="U34" s="106">
        <f>ROUND(T34*1.028,0)</f>
        <v>19359</v>
      </c>
      <c r="V34" s="100">
        <f>Q34</f>
        <v>17795</v>
      </c>
      <c r="W34" s="103">
        <f>U34-V34</f>
        <v>1564</v>
      </c>
      <c r="X34" s="38"/>
      <c r="Y34" s="95">
        <v>13306.583801155821</v>
      </c>
      <c r="Z34" s="96">
        <v>10447.351897521055</v>
      </c>
      <c r="AA34" s="96">
        <v>536.55624816692068</v>
      </c>
      <c r="AB34" s="96">
        <v>1144.3061975636051</v>
      </c>
      <c r="AC34" s="96">
        <v>332.78392590848443</v>
      </c>
      <c r="AD34" s="96">
        <v>184.12377777502385</v>
      </c>
      <c r="AE34" s="96">
        <v>109.9124665914846</v>
      </c>
      <c r="AF34" s="96">
        <v>0</v>
      </c>
      <c r="AG34" s="96">
        <v>98.275769480211011</v>
      </c>
      <c r="AH34" s="96">
        <v>453.27351814903392</v>
      </c>
      <c r="AI34" s="96">
        <v>11829.493677683728</v>
      </c>
      <c r="AJ34" s="97">
        <v>1477.0901234720895</v>
      </c>
      <c r="AK34" s="22">
        <f t="shared" si="2"/>
        <v>11731.217908203516</v>
      </c>
      <c r="AL34" s="64">
        <v>11944</v>
      </c>
      <c r="AM34" s="71">
        <f t="shared" si="4"/>
        <v>212.78209179648366</v>
      </c>
      <c r="AN34" s="21">
        <f>AO34-AL34</f>
        <v>740</v>
      </c>
      <c r="AO34" s="21">
        <v>12684</v>
      </c>
      <c r="AP34" s="78">
        <f>ROUND(AO34*1.028,0)</f>
        <v>13039</v>
      </c>
      <c r="AQ34" s="85">
        <f>AL34</f>
        <v>11944</v>
      </c>
      <c r="AR34" s="91">
        <f>AP34-AQ34</f>
        <v>1095</v>
      </c>
    </row>
    <row r="35" spans="1:44" x14ac:dyDescent="0.2">
      <c r="A35" s="53">
        <v>12</v>
      </c>
      <c r="B35" s="25">
        <v>86</v>
      </c>
      <c r="C35" s="60" t="s">
        <v>159</v>
      </c>
      <c r="D35" s="30">
        <v>20174.310803511478</v>
      </c>
      <c r="E35" s="27">
        <v>12221.760738642959</v>
      </c>
      <c r="F35" s="27">
        <v>3341.7845405945686</v>
      </c>
      <c r="G35" s="27">
        <v>865.79220366191623</v>
      </c>
      <c r="H35" s="27">
        <v>970.77950760501369</v>
      </c>
      <c r="I35" s="27">
        <v>323.21813491642808</v>
      </c>
      <c r="J35" s="27">
        <v>509.05130418540779</v>
      </c>
      <c r="K35" s="27">
        <v>313.98635994204739</v>
      </c>
      <c r="L35" s="27">
        <v>15.400594670180169</v>
      </c>
      <c r="M35" s="27">
        <v>1612.537419292958</v>
      </c>
      <c r="N35" s="27">
        <v>18337.739092244548</v>
      </c>
      <c r="O35" s="48">
        <v>1836.5717112669299</v>
      </c>
      <c r="P35" s="28">
        <f t="shared" si="0"/>
        <v>18008.352137632322</v>
      </c>
      <c r="Q35" s="66">
        <v>17795</v>
      </c>
      <c r="R35" s="66">
        <f t="shared" si="1"/>
        <v>-213.35213763232241</v>
      </c>
      <c r="S35" s="27"/>
      <c r="T35" s="48">
        <v>18832</v>
      </c>
      <c r="U35" s="77"/>
      <c r="V35" s="87"/>
      <c r="W35" s="92"/>
      <c r="X35" s="38"/>
      <c r="Y35" s="30">
        <v>14101.429534754803</v>
      </c>
      <c r="Z35" s="27">
        <v>9874.854171320776</v>
      </c>
      <c r="AA35" s="27">
        <v>1388.0759715706474</v>
      </c>
      <c r="AB35" s="27">
        <v>1073.5855652360976</v>
      </c>
      <c r="AC35" s="27">
        <v>973.59363235452315</v>
      </c>
      <c r="AD35" s="27">
        <v>186.12393576091543</v>
      </c>
      <c r="AE35" s="27">
        <v>70.464210953078336</v>
      </c>
      <c r="AF35" s="27">
        <v>0</v>
      </c>
      <c r="AG35" s="27">
        <v>119.59296216314611</v>
      </c>
      <c r="AH35" s="27">
        <v>415.13908539561982</v>
      </c>
      <c r="AI35" s="27">
        <v>12054.250337164183</v>
      </c>
      <c r="AJ35" s="48">
        <v>2047.1791975906208</v>
      </c>
      <c r="AK35" s="28">
        <f t="shared" si="2"/>
        <v>11934.657375001038</v>
      </c>
      <c r="AL35" s="29">
        <v>11944</v>
      </c>
      <c r="AM35" s="66">
        <f t="shared" si="4"/>
        <v>9.3426249989624921</v>
      </c>
      <c r="AN35" s="27"/>
      <c r="AO35" s="25">
        <v>12684</v>
      </c>
      <c r="AP35" s="77"/>
      <c r="AQ35" s="26"/>
      <c r="AR35" s="92"/>
    </row>
    <row r="36" spans="1:44" x14ac:dyDescent="0.2">
      <c r="A36" s="52">
        <v>6</v>
      </c>
      <c r="B36" s="20">
        <v>91</v>
      </c>
      <c r="C36" s="59" t="s">
        <v>160</v>
      </c>
      <c r="D36" s="95">
        <v>23310.720268006702</v>
      </c>
      <c r="E36" s="96">
        <v>19283.07766904699</v>
      </c>
      <c r="F36" s="96">
        <v>1375.4870845455348</v>
      </c>
      <c r="G36" s="96">
        <v>1309.9488671427312</v>
      </c>
      <c r="H36" s="96">
        <v>506.92056775103589</v>
      </c>
      <c r="I36" s="96">
        <v>787.80745834435334</v>
      </c>
      <c r="J36" s="96">
        <v>43.026536189720531</v>
      </c>
      <c r="K36" s="96">
        <v>0</v>
      </c>
      <c r="L36" s="96">
        <v>3.8305562902230448</v>
      </c>
      <c r="M36" s="96">
        <v>0.62152869611213957</v>
      </c>
      <c r="N36" s="96">
        <v>21493.850833112934</v>
      </c>
      <c r="O36" s="97">
        <v>1816.869434893767</v>
      </c>
      <c r="P36" s="22">
        <f t="shared" si="0"/>
        <v>21490.02027682271</v>
      </c>
      <c r="Q36" s="72">
        <v>21865</v>
      </c>
      <c r="R36" s="72">
        <f t="shared" si="1"/>
        <v>374.97972317729</v>
      </c>
      <c r="S36" s="96">
        <f>T36-Q36</f>
        <v>1300</v>
      </c>
      <c r="T36" s="97">
        <v>23165</v>
      </c>
      <c r="U36" s="102">
        <f>ROUND(T36*1.028,0)</f>
        <v>23814</v>
      </c>
      <c r="V36" s="100">
        <f>Q36</f>
        <v>21865</v>
      </c>
      <c r="W36" s="103">
        <f>U36-V36</f>
        <v>1949</v>
      </c>
      <c r="X36" s="38"/>
      <c r="Y36" s="95">
        <v>16868.455405023989</v>
      </c>
      <c r="Z36" s="96">
        <v>14185.524273214791</v>
      </c>
      <c r="AA36" s="96">
        <v>1016.7936776742872</v>
      </c>
      <c r="AB36" s="96">
        <v>826.0478408128705</v>
      </c>
      <c r="AC36" s="96">
        <v>530.97657352526107</v>
      </c>
      <c r="AD36" s="96">
        <v>298.52878916172733</v>
      </c>
      <c r="AE36" s="96">
        <v>10.584250635055039</v>
      </c>
      <c r="AF36" s="96">
        <v>0</v>
      </c>
      <c r="AG36" s="96">
        <v>0</v>
      </c>
      <c r="AH36" s="96">
        <v>0</v>
      </c>
      <c r="AI36" s="96">
        <v>15511.430990685862</v>
      </c>
      <c r="AJ36" s="97">
        <v>1357.0244143381315</v>
      </c>
      <c r="AK36" s="22">
        <f t="shared" si="2"/>
        <v>15511.430990685862</v>
      </c>
      <c r="AL36" s="65">
        <v>15257</v>
      </c>
      <c r="AM36" s="70">
        <f t="shared" si="4"/>
        <v>-254.43099068586162</v>
      </c>
      <c r="AN36" s="21">
        <f>AO36-AL36</f>
        <v>735</v>
      </c>
      <c r="AO36" s="21">
        <v>15992</v>
      </c>
      <c r="AP36" s="78">
        <f>ROUND(AO36*1.028,0)</f>
        <v>16440</v>
      </c>
      <c r="AQ36" s="85">
        <f>AL36</f>
        <v>15257</v>
      </c>
      <c r="AR36" s="91">
        <f>AP36-AQ36</f>
        <v>1183</v>
      </c>
    </row>
    <row r="37" spans="1:44" x14ac:dyDescent="0.2">
      <c r="A37" s="53">
        <v>12</v>
      </c>
      <c r="B37" s="25">
        <v>91</v>
      </c>
      <c r="C37" s="60" t="s">
        <v>160</v>
      </c>
      <c r="D37" s="30">
        <v>24732.182364096083</v>
      </c>
      <c r="E37" s="27">
        <v>17265.238709790701</v>
      </c>
      <c r="F37" s="27">
        <v>3829.5999262536875</v>
      </c>
      <c r="G37" s="27">
        <v>1175.5513414805453</v>
      </c>
      <c r="H37" s="27">
        <v>1648.8051341480545</v>
      </c>
      <c r="I37" s="27">
        <v>724.61678255372942</v>
      </c>
      <c r="J37" s="27">
        <v>49.181767102121093</v>
      </c>
      <c r="K37" s="27">
        <v>0</v>
      </c>
      <c r="L37" s="27">
        <v>32.909292035398231</v>
      </c>
      <c r="M37" s="27">
        <v>6.2794107318443615</v>
      </c>
      <c r="N37" s="27">
        <v>21907.82588846748</v>
      </c>
      <c r="O37" s="48">
        <v>2824.3564756285996</v>
      </c>
      <c r="P37" s="28">
        <f t="shared" si="0"/>
        <v>21874.916596432082</v>
      </c>
      <c r="Q37" s="66">
        <v>21865</v>
      </c>
      <c r="R37" s="66">
        <f t="shared" si="1"/>
        <v>-9.9165964320818603</v>
      </c>
      <c r="S37" s="27"/>
      <c r="T37" s="48">
        <v>23165</v>
      </c>
      <c r="U37" s="77"/>
      <c r="V37" s="87"/>
      <c r="W37" s="92"/>
      <c r="X37" s="38"/>
      <c r="Y37" s="30">
        <v>18310.899873257284</v>
      </c>
      <c r="Z37" s="27">
        <v>13912.72858953467</v>
      </c>
      <c r="AA37" s="27">
        <v>1876.0094151729129</v>
      </c>
      <c r="AB37" s="27">
        <v>975.12221618685487</v>
      </c>
      <c r="AC37" s="27">
        <v>1216.9201520912547</v>
      </c>
      <c r="AD37" s="27">
        <v>295.3286257468767</v>
      </c>
      <c r="AE37" s="27">
        <v>7.9033134166214012</v>
      </c>
      <c r="AF37" s="27">
        <v>0</v>
      </c>
      <c r="AG37" s="27">
        <v>21.247510411008509</v>
      </c>
      <c r="AH37" s="27">
        <v>5.6400506970849174</v>
      </c>
      <c r="AI37" s="27">
        <v>16118.857504979178</v>
      </c>
      <c r="AJ37" s="48">
        <v>2192.0423682781097</v>
      </c>
      <c r="AK37" s="28">
        <f t="shared" si="2"/>
        <v>16097.609994568169</v>
      </c>
      <c r="AL37" s="29">
        <v>15257</v>
      </c>
      <c r="AM37" s="66">
        <f t="shared" si="4"/>
        <v>-840.60999456816899</v>
      </c>
      <c r="AN37" s="27"/>
      <c r="AO37" s="25">
        <v>15992</v>
      </c>
      <c r="AP37" s="77"/>
      <c r="AQ37" s="26"/>
      <c r="AR37" s="92"/>
    </row>
    <row r="38" spans="1:44" x14ac:dyDescent="0.2">
      <c r="A38" s="52">
        <v>6</v>
      </c>
      <c r="B38" s="20">
        <v>92</v>
      </c>
      <c r="C38" s="59" t="s">
        <v>161</v>
      </c>
      <c r="D38" s="95" t="s">
        <v>142</v>
      </c>
      <c r="E38" s="96" t="s">
        <v>142</v>
      </c>
      <c r="F38" s="96" t="s">
        <v>142</v>
      </c>
      <c r="G38" s="96" t="s">
        <v>142</v>
      </c>
      <c r="H38" s="96" t="s">
        <v>142</v>
      </c>
      <c r="I38" s="96" t="s">
        <v>142</v>
      </c>
      <c r="J38" s="96" t="s">
        <v>142</v>
      </c>
      <c r="K38" s="96" t="s">
        <v>142</v>
      </c>
      <c r="L38" s="96" t="s">
        <v>142</v>
      </c>
      <c r="M38" s="96" t="s">
        <v>142</v>
      </c>
      <c r="N38" s="96" t="s">
        <v>142</v>
      </c>
      <c r="O38" s="97" t="s">
        <v>142</v>
      </c>
      <c r="P38" s="107"/>
      <c r="Q38" s="67"/>
      <c r="R38" s="67"/>
      <c r="S38" s="96"/>
      <c r="T38" s="97"/>
      <c r="U38" s="102"/>
      <c r="V38" s="100"/>
      <c r="W38" s="103"/>
      <c r="X38" s="38"/>
      <c r="Y38" s="95">
        <v>11317.8281492816</v>
      </c>
      <c r="Z38" s="96">
        <v>9825.8001362309969</v>
      </c>
      <c r="AA38" s="96">
        <v>339.87586664675899</v>
      </c>
      <c r="AB38" s="96">
        <v>489.30884120313232</v>
      </c>
      <c r="AC38" s="96">
        <v>279.23599325382679</v>
      </c>
      <c r="AD38" s="96">
        <v>349.93961486031014</v>
      </c>
      <c r="AE38" s="96">
        <v>1.0307144058240665E-2</v>
      </c>
      <c r="AF38" s="96">
        <v>0</v>
      </c>
      <c r="AG38" s="96">
        <v>21.187218081204389</v>
      </c>
      <c r="AH38" s="96">
        <v>12.470171861320027</v>
      </c>
      <c r="AI38" s="96">
        <v>10549.283314824648</v>
      </c>
      <c r="AJ38" s="97">
        <v>768.54483445695905</v>
      </c>
      <c r="AK38" s="22">
        <f t="shared" si="2"/>
        <v>10528.096096743444</v>
      </c>
      <c r="AL38" s="23">
        <v>10856</v>
      </c>
      <c r="AM38" s="71">
        <f t="shared" si="4"/>
        <v>327.90390325655608</v>
      </c>
      <c r="AN38" s="21">
        <f>AO38-AL38</f>
        <v>645</v>
      </c>
      <c r="AO38" s="21">
        <v>11501</v>
      </c>
      <c r="AP38" s="78">
        <f>ROUND(AO38*1.028,0)</f>
        <v>11823</v>
      </c>
      <c r="AQ38" s="85">
        <f>AL38</f>
        <v>10856</v>
      </c>
      <c r="AR38" s="91">
        <f>AP38-AQ38</f>
        <v>967</v>
      </c>
    </row>
    <row r="39" spans="1:44" ht="13.5" thickBot="1" x14ac:dyDescent="0.25">
      <c r="A39" s="56">
        <v>12</v>
      </c>
      <c r="B39" s="31">
        <v>92</v>
      </c>
      <c r="C39" s="63" t="s">
        <v>161</v>
      </c>
      <c r="D39" s="33" t="s">
        <v>142</v>
      </c>
      <c r="E39" s="32" t="s">
        <v>142</v>
      </c>
      <c r="F39" s="32" t="s">
        <v>142</v>
      </c>
      <c r="G39" s="32" t="s">
        <v>142</v>
      </c>
      <c r="H39" s="32" t="s">
        <v>142</v>
      </c>
      <c r="I39" s="32" t="s">
        <v>142</v>
      </c>
      <c r="J39" s="32" t="s">
        <v>142</v>
      </c>
      <c r="K39" s="32" t="s">
        <v>142</v>
      </c>
      <c r="L39" s="32" t="s">
        <v>142</v>
      </c>
      <c r="M39" s="32" t="s">
        <v>142</v>
      </c>
      <c r="N39" s="32" t="s">
        <v>142</v>
      </c>
      <c r="O39" s="50" t="s">
        <v>142</v>
      </c>
      <c r="P39" s="108"/>
      <c r="Q39" s="66"/>
      <c r="R39" s="66"/>
      <c r="S39" s="27"/>
      <c r="T39" s="48"/>
      <c r="U39" s="109"/>
      <c r="V39" s="87"/>
      <c r="W39" s="92"/>
      <c r="X39" s="38"/>
      <c r="Y39" s="33">
        <v>11802.103928910281</v>
      </c>
      <c r="Z39" s="32">
        <v>9065.7605361060614</v>
      </c>
      <c r="AA39" s="32">
        <v>1287.6631558784013</v>
      </c>
      <c r="AB39" s="32">
        <v>466.19848673951617</v>
      </c>
      <c r="AC39" s="32">
        <v>616.78406706713088</v>
      </c>
      <c r="AD39" s="32">
        <v>327.88532622196692</v>
      </c>
      <c r="AE39" s="32">
        <v>9.8170379482390713E-2</v>
      </c>
      <c r="AF39" s="32">
        <v>0</v>
      </c>
      <c r="AG39" s="32">
        <v>26.369147563848166</v>
      </c>
      <c r="AH39" s="32">
        <v>11.345038953886862</v>
      </c>
      <c r="AI39" s="32">
        <v>10719.121375103647</v>
      </c>
      <c r="AJ39" s="50">
        <v>1082.982553806647</v>
      </c>
      <c r="AK39" s="34">
        <f t="shared" si="2"/>
        <v>10692.752227539799</v>
      </c>
      <c r="AL39" s="29">
        <v>10856</v>
      </c>
      <c r="AM39" s="66">
        <f t="shared" si="4"/>
        <v>163.2477724602013</v>
      </c>
      <c r="AN39" s="27"/>
      <c r="AO39" s="25">
        <v>11501</v>
      </c>
      <c r="AP39" s="80"/>
      <c r="AQ39" s="26"/>
      <c r="AR39" s="90"/>
    </row>
    <row r="40" spans="1:44" x14ac:dyDescent="0.2">
      <c r="A40" s="2">
        <v>6</v>
      </c>
      <c r="B40" s="10" t="s">
        <v>176</v>
      </c>
      <c r="C40" s="10"/>
      <c r="D40" s="38">
        <v>21738.46609241606</v>
      </c>
      <c r="E40" s="38">
        <v>17457.544496992272</v>
      </c>
      <c r="F40" s="38">
        <v>1265.3513810980082</v>
      </c>
      <c r="G40" s="38">
        <v>949.45799608955019</v>
      </c>
      <c r="H40" s="38">
        <v>485.43915732225196</v>
      </c>
      <c r="I40" s="38">
        <v>572.33064853550013</v>
      </c>
      <c r="J40" s="38">
        <v>319.39351746116671</v>
      </c>
      <c r="K40" s="38">
        <v>600.30081928808499</v>
      </c>
      <c r="L40" s="38">
        <v>28.045893935089502</v>
      </c>
      <c r="M40" s="38">
        <v>60.602181694169161</v>
      </c>
      <c r="N40" s="38">
        <v>20303.568939004286</v>
      </c>
      <c r="O40" s="38">
        <v>1434.8971534118023</v>
      </c>
      <c r="P40" s="38"/>
      <c r="Q40" s="110"/>
      <c r="R40" s="110"/>
      <c r="S40" s="38"/>
      <c r="T40" s="110"/>
      <c r="U40" s="38"/>
      <c r="V40" s="38"/>
      <c r="W40" s="38"/>
      <c r="X40" s="38"/>
      <c r="Y40" s="38">
        <v>11623.147940288996</v>
      </c>
      <c r="Z40" s="38">
        <v>9744.078589769455</v>
      </c>
      <c r="AA40" s="38">
        <v>464.94611875381821</v>
      </c>
      <c r="AB40" s="38">
        <v>712.54090122338857</v>
      </c>
      <c r="AC40" s="38">
        <v>332.77852622453162</v>
      </c>
      <c r="AD40" s="38">
        <v>252.17348660514048</v>
      </c>
      <c r="AE40" s="38">
        <v>7.8167551377786317</v>
      </c>
      <c r="AF40" s="38">
        <v>0</v>
      </c>
      <c r="AG40" s="38">
        <v>40.670553545806065</v>
      </c>
      <c r="AH40" s="38">
        <v>68.143009029063464</v>
      </c>
      <c r="AI40" s="38">
        <v>10577.828512841063</v>
      </c>
      <c r="AJ40" s="38">
        <v>1045.3194274479201</v>
      </c>
      <c r="AK40" s="10"/>
      <c r="AL40" s="36"/>
      <c r="AM40" s="36"/>
      <c r="AN40" s="36"/>
      <c r="AO40" s="36"/>
    </row>
    <row r="41" spans="1:44" x14ac:dyDescent="0.2">
      <c r="A41" s="2">
        <v>12</v>
      </c>
      <c r="B41" s="10" t="s">
        <v>176</v>
      </c>
      <c r="C41" s="37"/>
      <c r="D41" s="38">
        <v>22578.889836365241</v>
      </c>
      <c r="E41" s="38">
        <v>15359.383793123276</v>
      </c>
      <c r="F41" s="38">
        <v>3858.0272223200927</v>
      </c>
      <c r="G41" s="38">
        <v>857.16490760269198</v>
      </c>
      <c r="H41" s="38">
        <v>1113.0431737651768</v>
      </c>
      <c r="I41" s="38">
        <v>519.39106860446213</v>
      </c>
      <c r="J41" s="38">
        <v>279.70766852854069</v>
      </c>
      <c r="K41" s="38">
        <v>512.96064538856899</v>
      </c>
      <c r="L41" s="38">
        <v>22.821619488780559</v>
      </c>
      <c r="M41" s="38">
        <v>56.38973754365076</v>
      </c>
      <c r="N41" s="38">
        <v>20608.681754997368</v>
      </c>
      <c r="O41" s="38">
        <v>1970.2080813678688</v>
      </c>
      <c r="P41" s="38"/>
      <c r="Q41" s="38"/>
      <c r="R41" s="38"/>
      <c r="S41" s="38"/>
      <c r="T41" s="38"/>
      <c r="U41" s="38"/>
      <c r="V41" s="38"/>
      <c r="W41" s="38"/>
      <c r="X41" s="38"/>
      <c r="Y41" s="38">
        <v>12175.051237610605</v>
      </c>
      <c r="Z41" s="38">
        <v>9115.6251363950305</v>
      </c>
      <c r="AA41" s="38">
        <v>1250.5510947038097</v>
      </c>
      <c r="AB41" s="38">
        <v>691.03903820187691</v>
      </c>
      <c r="AC41" s="38">
        <v>769.38130966476922</v>
      </c>
      <c r="AD41" s="38">
        <v>239.10038629427299</v>
      </c>
      <c r="AE41" s="38">
        <v>6.4437367154145386</v>
      </c>
      <c r="AF41" s="38">
        <v>0</v>
      </c>
      <c r="AG41" s="38">
        <v>42.919799939833524</v>
      </c>
      <c r="AH41" s="38">
        <v>59.990735695589997</v>
      </c>
      <c r="AI41" s="38">
        <v>10714.63088974395</v>
      </c>
      <c r="AJ41" s="38">
        <v>1460.4203478666461</v>
      </c>
      <c r="AK41" s="38"/>
      <c r="AL41" s="10"/>
      <c r="AM41" s="10"/>
      <c r="AN41" s="10"/>
      <c r="AO41" s="10"/>
    </row>
    <row r="45" spans="1:44" x14ac:dyDescent="0.2">
      <c r="C45" s="19"/>
    </row>
  </sheetData>
  <customSheetViews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 alignWithMargins="0"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 alignWithMargins="0"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9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Normativy 2018</vt:lpstr>
      <vt:lpstr>List1</vt:lpstr>
      <vt:lpstr>List1!Názvy_tisku</vt:lpstr>
      <vt:lpstr>'Normativy 2018'!Názvy_tisku</vt:lpstr>
      <vt:lpstr>'Normativy 2018'!Oblast_tisku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340</cp:lastModifiedBy>
  <cp:lastPrinted>2018-02-13T13:47:20Z</cp:lastPrinted>
  <dcterms:created xsi:type="dcterms:W3CDTF">1998-11-16T12:26:37Z</dcterms:created>
  <dcterms:modified xsi:type="dcterms:W3CDTF">2018-02-25T17:56:13Z</dcterms:modified>
</cp:coreProperties>
</file>