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ZPOČET\Rozpočet 2020\Návrh rozpočtu KHK na r. 2020 zveřejnění po schválení\"/>
    </mc:Choice>
  </mc:AlternateContent>
  <xr:revisionPtr revIDLastSave="0" documentId="13_ncr:1_{2DCC4372-8840-4640-8C1C-CC8471CB2EE8}" xr6:coauthVersionLast="36" xr6:coauthVersionMax="36" xr10:uidLastSave="{00000000-0000-0000-0000-000000000000}"/>
  <bookViews>
    <workbookView xWindow="120" yWindow="15" windowWidth="17400" windowHeight="12015" xr2:uid="{00000000-000D-0000-FFFF-FFFF00000000}"/>
  </bookViews>
  <sheets>
    <sheet name="2020" sheetId="13" r:id="rId1"/>
  </sheets>
  <definedNames>
    <definedName name="_xlnm.Print_Titles" localSheetId="0">'2020'!$6:$6</definedName>
    <definedName name="_xlnm.Print_Area" localSheetId="0">'2020'!$A$1:$B$284</definedName>
  </definedNames>
  <calcPr calcId="191029"/>
</workbook>
</file>

<file path=xl/calcChain.xml><?xml version="1.0" encoding="utf-8"?>
<calcChain xmlns="http://schemas.openxmlformats.org/spreadsheetml/2006/main">
  <c r="B143" i="13" l="1"/>
  <c r="B10" i="13"/>
  <c r="B62" i="13" l="1"/>
  <c r="B130" i="13" l="1"/>
  <c r="B199" i="13"/>
  <c r="B101" i="13" l="1"/>
  <c r="B230" i="13" l="1"/>
  <c r="B229" i="13"/>
  <c r="B227" i="13" s="1"/>
  <c r="B265" i="13"/>
  <c r="B254" i="13"/>
  <c r="B246" i="13"/>
  <c r="B240" i="13"/>
  <c r="B236" i="13"/>
  <c r="B232" i="13"/>
  <c r="B49" i="13" l="1"/>
  <c r="B46" i="13" s="1"/>
  <c r="B63" i="13"/>
  <c r="B224" i="13" l="1"/>
  <c r="B60" i="13" l="1"/>
  <c r="B59" i="13"/>
  <c r="B196" i="13" l="1"/>
  <c r="B195" i="13" s="1"/>
  <c r="B189" i="13"/>
  <c r="B188" i="13" s="1"/>
  <c r="B168" i="13"/>
  <c r="B167" i="13" s="1"/>
  <c r="B138" i="13"/>
  <c r="B137" i="13" s="1"/>
  <c r="B125" i="13"/>
  <c r="B124" i="13" s="1"/>
  <c r="B95" i="13"/>
  <c r="B94" i="13" s="1"/>
  <c r="B76" i="13"/>
  <c r="B75" i="13" s="1"/>
  <c r="B68" i="13"/>
  <c r="B67" i="13" s="1"/>
  <c r="B55" i="13"/>
  <c r="B54" i="13" s="1"/>
  <c r="B218" i="13" l="1"/>
  <c r="B204" i="13"/>
  <c r="B181" i="13"/>
  <c r="B179" i="13" s="1"/>
  <c r="B178" i="13" s="1"/>
  <c r="B203" i="13" l="1"/>
  <c r="B38" i="13"/>
  <c r="B34" i="13"/>
  <c r="B118" i="13"/>
  <c r="B117" i="13"/>
  <c r="B33" i="13" l="1"/>
  <c r="B25" i="13"/>
  <c r="B8" i="13"/>
  <c r="B281" i="13"/>
  <c r="B164" i="13"/>
  <c r="B159" i="13"/>
  <c r="B155" i="13" s="1"/>
  <c r="B149" i="13"/>
  <c r="B113" i="13"/>
  <c r="B107" i="13"/>
  <c r="B86" i="13"/>
  <c r="B85" i="13" s="1"/>
  <c r="B17" i="13"/>
  <c r="B12" i="13" s="1"/>
  <c r="B45" i="13"/>
  <c r="B106" i="13" l="1"/>
  <c r="B279" i="13"/>
  <c r="B148" i="13"/>
  <c r="B29" i="13"/>
  <c r="B278" i="13"/>
  <c r="B274" i="13" l="1"/>
  <c r="B276" i="13" s="1"/>
  <c r="B280" i="13" s="1"/>
</calcChain>
</file>

<file path=xl/sharedStrings.xml><?xml version="1.0" encoding="utf-8"?>
<sst xmlns="http://schemas.openxmlformats.org/spreadsheetml/2006/main" count="284" uniqueCount="163">
  <si>
    <t>UKAZATEL</t>
  </si>
  <si>
    <t xml:space="preserve">PŘÍJMY    </t>
  </si>
  <si>
    <t>tř. 1 - Daňové příjmy</t>
  </si>
  <si>
    <t>tř. 2 - Nedaňové příjmy</t>
  </si>
  <si>
    <t xml:space="preserve">v tom: </t>
  </si>
  <si>
    <t>přijaté úroky</t>
  </si>
  <si>
    <t xml:space="preserve">platby za odebr. mn.podzemní vody </t>
  </si>
  <si>
    <t>odvody PO</t>
  </si>
  <si>
    <t xml:space="preserve">    v tom odvětví: školství</t>
  </si>
  <si>
    <t xml:space="preserve">                        zdravotnictví</t>
  </si>
  <si>
    <t xml:space="preserve">                        kultury</t>
  </si>
  <si>
    <t xml:space="preserve">                        soc.věcí</t>
  </si>
  <si>
    <t>tř. 4 - Neinvestiční přijaté dotace</t>
  </si>
  <si>
    <t>v tom:</t>
  </si>
  <si>
    <t xml:space="preserve">  neinv.d.ze SR v rámci souhrn.dot.vztahu</t>
  </si>
  <si>
    <t xml:space="preserve">  od obcí</t>
  </si>
  <si>
    <t>PŘÍJMY CELKEM</t>
  </si>
  <si>
    <t>VÝDAJE</t>
  </si>
  <si>
    <t>kap. 18 - zastupitelstvo kraje</t>
  </si>
  <si>
    <t>běžné výdaje</t>
  </si>
  <si>
    <t>odměny vč. refundací</t>
  </si>
  <si>
    <t>pohoštění a dary</t>
  </si>
  <si>
    <t>ostatní běžné výdaje</t>
  </si>
  <si>
    <t>ostatní příspěvky a dary</t>
  </si>
  <si>
    <t>kapitálové výdaje</t>
  </si>
  <si>
    <t>pohoštění</t>
  </si>
  <si>
    <t>pronájem služeb a prostor v RC NP</t>
  </si>
  <si>
    <t>krizové plánování</t>
  </si>
  <si>
    <t>kap. 02 - životní prostředí a zemědělství</t>
  </si>
  <si>
    <t xml:space="preserve">vodohosp.akce dle vodního zákona </t>
  </si>
  <si>
    <t>ostatní kapitálové výdaje</t>
  </si>
  <si>
    <t>investiční dotace a.s. ZOO</t>
  </si>
  <si>
    <t>kap. 09 - volnočasové aktivity</t>
  </si>
  <si>
    <t>kap. 10 - doprava</t>
  </si>
  <si>
    <t>dopravní územní obslužnost:</t>
  </si>
  <si>
    <t xml:space="preserve">    autobusová doprava</t>
  </si>
  <si>
    <t xml:space="preserve">    drážní doprava</t>
  </si>
  <si>
    <t>příspěvky PO na provoz</t>
  </si>
  <si>
    <t>kap. 12 - správa majetku kraje</t>
  </si>
  <si>
    <t>dotace pro Reg. radu regionu soudržnosti SV</t>
  </si>
  <si>
    <t>příspěvek PO na provoz - Centrum EP</t>
  </si>
  <si>
    <t>kap. 14 - školství</t>
  </si>
  <si>
    <t xml:space="preserve">běžné výdaje                     </t>
  </si>
  <si>
    <t xml:space="preserve">ostatní běžné výdaje </t>
  </si>
  <si>
    <t>kap. 15 - zdravotnictví</t>
  </si>
  <si>
    <t>kap. 16 - kultura</t>
  </si>
  <si>
    <t xml:space="preserve">běžné výdaje             </t>
  </si>
  <si>
    <t>kap. 28 - sociální věci</t>
  </si>
  <si>
    <t xml:space="preserve">běžné výdaje                                    </t>
  </si>
  <si>
    <t>příspěvek PO na provoz</t>
  </si>
  <si>
    <t xml:space="preserve">kap. 40 - územní plánování </t>
  </si>
  <si>
    <t xml:space="preserve">rezerva </t>
  </si>
  <si>
    <t xml:space="preserve">               - volnočasové aktivity</t>
  </si>
  <si>
    <t xml:space="preserve">               - cestovní ruch</t>
  </si>
  <si>
    <t xml:space="preserve">               - regionální rozvoj</t>
  </si>
  <si>
    <t xml:space="preserve">                        kapitálové výdaje</t>
  </si>
  <si>
    <t xml:space="preserve">              v tom: běžné výdaje celkem</t>
  </si>
  <si>
    <t>v tom pro odvětví:</t>
  </si>
  <si>
    <t xml:space="preserve">zastupitelstvo kraje </t>
  </si>
  <si>
    <t xml:space="preserve"> v tom: kapitálové výdaje odvětví</t>
  </si>
  <si>
    <t xml:space="preserve">           nerozděleno</t>
  </si>
  <si>
    <t xml:space="preserve">činnost krajského úřadu </t>
  </si>
  <si>
    <t>doprava</t>
  </si>
  <si>
    <t xml:space="preserve">            kapitálové výdaje odvětví</t>
  </si>
  <si>
    <t xml:space="preserve">správa majetku kraje </t>
  </si>
  <si>
    <t xml:space="preserve"> v tom: běžné výdaje odvětví</t>
  </si>
  <si>
    <t>školství</t>
  </si>
  <si>
    <t xml:space="preserve"> v tom: PO - investiční transfery</t>
  </si>
  <si>
    <t xml:space="preserve">           kapitálové výdaje odvětví</t>
  </si>
  <si>
    <t>zdravotnictví</t>
  </si>
  <si>
    <t xml:space="preserve">           investiční transfery a.s.</t>
  </si>
  <si>
    <t xml:space="preserve">           běžné výdaje odvětví</t>
  </si>
  <si>
    <t>kultura</t>
  </si>
  <si>
    <t xml:space="preserve"> v tom: PO - investiční transfey</t>
  </si>
  <si>
    <t xml:space="preserve">                - neinvestiční transfery</t>
  </si>
  <si>
    <t xml:space="preserve">          kapitálové výdaje odvětví</t>
  </si>
  <si>
    <t>sociální věci</t>
  </si>
  <si>
    <t>tř. 5 - Běžné výdaje</t>
  </si>
  <si>
    <t>tř. 6 - Kapitálové výdaje</t>
  </si>
  <si>
    <t>tř. 8 - Financování</t>
  </si>
  <si>
    <t>splátky úvěru</t>
  </si>
  <si>
    <t>přijaté úvěry</t>
  </si>
  <si>
    <t xml:space="preserve">běžné výdaje </t>
  </si>
  <si>
    <t>neinvestiční transfery obcím</t>
  </si>
  <si>
    <t xml:space="preserve">běžné výdaje    </t>
  </si>
  <si>
    <t>investiční transfery obcím</t>
  </si>
  <si>
    <t xml:space="preserve">běžné výdaje  </t>
  </si>
  <si>
    <r>
      <t xml:space="preserve">soustředěné pojištění majetku kraje </t>
    </r>
    <r>
      <rPr>
        <sz val="10"/>
        <color indexed="10"/>
        <rFont val="Arial CE"/>
        <charset val="238"/>
      </rPr>
      <t xml:space="preserve"> </t>
    </r>
  </si>
  <si>
    <t>investiční transfery PO</t>
  </si>
  <si>
    <t xml:space="preserve">běžné výdaje                                      </t>
  </si>
  <si>
    <t xml:space="preserve">           neinvestiční transfery a.s.</t>
  </si>
  <si>
    <t>poplatky</t>
  </si>
  <si>
    <t xml:space="preserve">           PO - investiční transfery</t>
  </si>
  <si>
    <t xml:space="preserve">                        dopravy</t>
  </si>
  <si>
    <t>investiční půjčené prostředky obcím</t>
  </si>
  <si>
    <t xml:space="preserve">řešení havarijních situací </t>
  </si>
  <si>
    <t xml:space="preserve">investiční půjčené prostředky </t>
  </si>
  <si>
    <t>kap. 49 - Regionální inovační fond</t>
  </si>
  <si>
    <t>kofinancování a předfinancování</t>
  </si>
  <si>
    <t>dotace na sociální služby</t>
  </si>
  <si>
    <t>neinvestiční transfer a.s. ZOO</t>
  </si>
  <si>
    <t>neinvestiční transfery a.s.</t>
  </si>
  <si>
    <t>kap. 50 - FRR KHK</t>
  </si>
  <si>
    <t>neinv.dot.městu Trutnov na čin.muzea</t>
  </si>
  <si>
    <t>dotace pro RRRS SV</t>
  </si>
  <si>
    <t>povinné pojistné placené zam.</t>
  </si>
  <si>
    <t>platy zam. a ost.pl.za prov.práci</t>
  </si>
  <si>
    <t>z toho:</t>
  </si>
  <si>
    <t>tř. 3 - Kapitálové příjmy</t>
  </si>
  <si>
    <t xml:space="preserve">               - POV</t>
  </si>
  <si>
    <t xml:space="preserve">               - životní prostředí a zem.</t>
  </si>
  <si>
    <t>kap. 21 - investice a evrop.projekty</t>
  </si>
  <si>
    <t>EPC</t>
  </si>
  <si>
    <t>kapitál.výdaje - doprava</t>
  </si>
  <si>
    <t>průmyslová zóna Vrchlabí</t>
  </si>
  <si>
    <t>rezerva na investice</t>
  </si>
  <si>
    <t xml:space="preserve">ostatní běžné výdaje      </t>
  </si>
  <si>
    <t>rezerva - a.s.</t>
  </si>
  <si>
    <t>(v tis. Kč)</t>
  </si>
  <si>
    <t>průmyslová zóna Solnice - Kvasiny</t>
  </si>
  <si>
    <t xml:space="preserve">kap. 48 - Dotační fond KHK </t>
  </si>
  <si>
    <t>mimořádné účelové příspěvky PO</t>
  </si>
  <si>
    <t xml:space="preserve">               - vcholový sport</t>
  </si>
  <si>
    <t xml:space="preserve">               - sport a tělovýchova</t>
  </si>
  <si>
    <t xml:space="preserve">               - individuální dotace</t>
  </si>
  <si>
    <t xml:space="preserve">                        investice</t>
  </si>
  <si>
    <t>sdílené daně</t>
  </si>
  <si>
    <t>správní poplatky</t>
  </si>
  <si>
    <t>kap. 41 - rezerva a ostatní</t>
  </si>
  <si>
    <t>kap. 19 - krajský úřad</t>
  </si>
  <si>
    <t>kap. 39 - regionální rozvoj a cestovní ruch</t>
  </si>
  <si>
    <t xml:space="preserve">               - školství - prevence</t>
  </si>
  <si>
    <t xml:space="preserve">               - školství - vzdělávání</t>
  </si>
  <si>
    <t xml:space="preserve">               - poplatky</t>
  </si>
  <si>
    <t xml:space="preserve"> v tom:</t>
  </si>
  <si>
    <t xml:space="preserve">   - kofinancování a předfinancování</t>
  </si>
  <si>
    <t>neinvestiční transfer OREDO s.r.o.</t>
  </si>
  <si>
    <t xml:space="preserve">               - kultura a památková péče</t>
  </si>
  <si>
    <t>vodohospodářské akce</t>
  </si>
  <si>
    <t>rezerva pro PO</t>
  </si>
  <si>
    <t>vklad do a. s.</t>
  </si>
  <si>
    <t>finanční dary Rady KHK</t>
  </si>
  <si>
    <t>individuální dotace Rady KHK</t>
  </si>
  <si>
    <t>investiční transfer CIRI</t>
  </si>
  <si>
    <t>nerozděleno na odvětví</t>
  </si>
  <si>
    <t xml:space="preserve">Moder. a dostavba ON Náchod </t>
  </si>
  <si>
    <t>Bilance příjmů a výdajů rozpočtu Královéhradeckého kraje 
na rok 2020</t>
  </si>
  <si>
    <t xml:space="preserve">příjmy z pronájmu majetku </t>
  </si>
  <si>
    <t xml:space="preserve">kap. 13 - evropská integrace </t>
  </si>
  <si>
    <t>kap. 17 - analýzy a podpora řízení</t>
  </si>
  <si>
    <t>ostatní kapitálové výdaje - muzejní SW</t>
  </si>
  <si>
    <t xml:space="preserve">ostatní kapitálové výdaje - Hořice </t>
  </si>
  <si>
    <t>ostatní kapitálové výdaje - ISO 50001</t>
  </si>
  <si>
    <t>investiční transfer PO</t>
  </si>
  <si>
    <t>Příloha č. 1</t>
  </si>
  <si>
    <t xml:space="preserve">  v tom: běžné výdaje odvětví</t>
  </si>
  <si>
    <t>kap. 20 - použití sociálního fondu - běžné výdaje</t>
  </si>
  <si>
    <t>Výdaje celkem</t>
  </si>
  <si>
    <t>konsolidace výdajů - příděl do sociálního fondu</t>
  </si>
  <si>
    <t>Výdaje celkem po konsolidaci</t>
  </si>
  <si>
    <t>Saldo příjmů a výdajů</t>
  </si>
  <si>
    <t>Schválený rozpočet 
 2020</t>
  </si>
  <si>
    <t>ZK/24/1918/2019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</si>
</sst>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#,##0\ _K_č"/>
    <numFmt numFmtId="165" formatCode="#,##0.0"/>
    <numFmt numFmtId="166" formatCode="#,##0.000"/>
  </numFmts>
  <fonts count="1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10"/>
      <name val="Arial CE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10"/>
      <color rgb="FFFF000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3" fontId="0" fillId="0" borderId="0" xfId="0"/>
    <xf numFmtId="3" fontId="2" fillId="0" borderId="2" xfId="0" applyFont="1" applyFill="1" applyBorder="1" applyAlignment="1">
      <alignment horizontal="center" vertical="center"/>
    </xf>
    <xf numFmtId="3" fontId="2" fillId="0" borderId="3" xfId="0" applyFont="1" applyFill="1" applyBorder="1" applyAlignment="1">
      <alignment horizontal="left" vertical="center"/>
    </xf>
    <xf numFmtId="3" fontId="4" fillId="0" borderId="3" xfId="0" applyFont="1" applyFill="1" applyBorder="1"/>
    <xf numFmtId="3" fontId="5" fillId="0" borderId="3" xfId="0" applyFont="1" applyFill="1" applyBorder="1"/>
    <xf numFmtId="3" fontId="2" fillId="0" borderId="3" xfId="0" applyFont="1" applyFill="1" applyBorder="1"/>
    <xf numFmtId="3" fontId="7" fillId="0" borderId="3" xfId="0" applyFont="1" applyFill="1" applyBorder="1"/>
    <xf numFmtId="3" fontId="5" fillId="0" borderId="6" xfId="0" applyFont="1" applyFill="1" applyBorder="1"/>
    <xf numFmtId="3" fontId="9" fillId="0" borderId="3" xfId="0" applyFont="1" applyFill="1" applyBorder="1"/>
    <xf numFmtId="3" fontId="9" fillId="0" borderId="6" xfId="0" applyFont="1" applyFill="1" applyBorder="1"/>
    <xf numFmtId="3" fontId="10" fillId="0" borderId="3" xfId="0" applyFont="1" applyFill="1" applyBorder="1"/>
    <xf numFmtId="3" fontId="2" fillId="0" borderId="3" xfId="0" applyFont="1" applyFill="1" applyBorder="1" applyAlignment="1">
      <alignment vertical="center"/>
    </xf>
    <xf numFmtId="3" fontId="5" fillId="0" borderId="3" xfId="0" applyFont="1" applyFill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3" fontId="6" fillId="2" borderId="4" xfId="0" applyFont="1" applyFill="1" applyBorder="1" applyAlignment="1">
      <alignment vertical="center"/>
    </xf>
    <xf numFmtId="3" fontId="2" fillId="4" borderId="3" xfId="0" applyFont="1" applyFill="1" applyBorder="1"/>
    <xf numFmtId="3" fontId="6" fillId="3" borderId="3" xfId="0" applyFont="1" applyFill="1" applyBorder="1" applyAlignment="1">
      <alignment vertical="center"/>
    </xf>
    <xf numFmtId="3" fontId="2" fillId="4" borderId="3" xfId="0" applyFont="1" applyFill="1" applyBorder="1" applyAlignment="1">
      <alignment wrapText="1"/>
    </xf>
    <xf numFmtId="3" fontId="2" fillId="4" borderId="8" xfId="0" applyFont="1" applyFill="1" applyBorder="1" applyAlignment="1">
      <alignment wrapText="1"/>
    </xf>
    <xf numFmtId="3" fontId="7" fillId="0" borderId="6" xfId="0" applyFont="1" applyFill="1" applyBorder="1"/>
    <xf numFmtId="165" fontId="1" fillId="0" borderId="3" xfId="1" applyNumberFormat="1" applyFont="1" applyFill="1" applyBorder="1"/>
    <xf numFmtId="165" fontId="1" fillId="0" borderId="6" xfId="1" applyNumberFormat="1" applyFont="1" applyFill="1" applyBorder="1"/>
    <xf numFmtId="166" fontId="0" fillId="0" borderId="0" xfId="0" applyNumberFormat="1"/>
    <xf numFmtId="166" fontId="3" fillId="0" borderId="2" xfId="2" applyNumberFormat="1" applyFont="1" applyFill="1" applyBorder="1" applyAlignment="1">
      <alignment horizontal="center" vertical="center" wrapText="1"/>
    </xf>
    <xf numFmtId="3" fontId="2" fillId="4" borderId="6" xfId="0" applyFont="1" applyFill="1" applyBorder="1"/>
    <xf numFmtId="166" fontId="0" fillId="0" borderId="0" xfId="0" applyNumberFormat="1" applyAlignment="1">
      <alignment horizontal="right"/>
    </xf>
    <xf numFmtId="3" fontId="15" fillId="2" borderId="4" xfId="0" applyFont="1" applyFill="1" applyBorder="1" applyAlignment="1">
      <alignment vertical="center"/>
    </xf>
    <xf numFmtId="3" fontId="6" fillId="2" borderId="2" xfId="0" applyFont="1" applyFill="1" applyBorder="1" applyAlignment="1">
      <alignment vertical="center"/>
    </xf>
    <xf numFmtId="3" fontId="5" fillId="0" borderId="5" xfId="0" applyFont="1" applyFill="1" applyBorder="1"/>
    <xf numFmtId="3" fontId="12" fillId="0" borderId="1" xfId="0" applyFont="1" applyBorder="1" applyAlignment="1">
      <alignment horizontal="left" vertical="center" wrapText="1"/>
    </xf>
    <xf numFmtId="3" fontId="14" fillId="2" borderId="0" xfId="0" applyFont="1" applyFill="1" applyAlignment="1">
      <alignment horizontal="center" vertical="center" wrapText="1"/>
    </xf>
    <xf numFmtId="3" fontId="13" fillId="0" borderId="0" xfId="0" applyFont="1" applyFill="1" applyAlignment="1">
      <alignment horizontal="center" vertical="center" wrapText="1"/>
    </xf>
    <xf numFmtId="3" fontId="12" fillId="0" borderId="0" xfId="0" applyFont="1"/>
    <xf numFmtId="43" fontId="0" fillId="0" borderId="3" xfId="1" applyFont="1" applyBorder="1"/>
    <xf numFmtId="43" fontId="2" fillId="0" borderId="3" xfId="1" applyFont="1" applyFill="1" applyBorder="1"/>
    <xf numFmtId="43" fontId="1" fillId="0" borderId="3" xfId="1" applyFont="1" applyFill="1" applyBorder="1"/>
    <xf numFmtId="43" fontId="2" fillId="2" borderId="4" xfId="1" applyFont="1" applyFill="1" applyBorder="1" applyAlignment="1">
      <alignment vertical="center"/>
    </xf>
    <xf numFmtId="43" fontId="0" fillId="0" borderId="5" xfId="1" applyFont="1" applyBorder="1"/>
    <xf numFmtId="43" fontId="1" fillId="0" borderId="6" xfId="1" applyFont="1" applyFill="1" applyBorder="1"/>
    <xf numFmtId="43" fontId="2" fillId="4" borderId="3" xfId="1" applyFont="1" applyFill="1" applyBorder="1"/>
    <xf numFmtId="43" fontId="7" fillId="0" borderId="3" xfId="1" applyFont="1" applyFill="1" applyBorder="1"/>
    <xf numFmtId="43" fontId="0" fillId="0" borderId="3" xfId="1" applyFont="1" applyFill="1" applyBorder="1"/>
    <xf numFmtId="43" fontId="11" fillId="0" borderId="6" xfId="1" applyFont="1" applyFill="1" applyBorder="1"/>
    <xf numFmtId="43" fontId="5" fillId="0" borderId="3" xfId="1" applyFont="1" applyFill="1" applyBorder="1"/>
    <xf numFmtId="43" fontId="5" fillId="0" borderId="6" xfId="1" applyFont="1" applyFill="1" applyBorder="1"/>
    <xf numFmtId="43" fontId="7" fillId="0" borderId="6" xfId="1" applyFont="1" applyFill="1" applyBorder="1"/>
    <xf numFmtId="43" fontId="2" fillId="4" borderId="8" xfId="1" applyFont="1" applyFill="1" applyBorder="1"/>
    <xf numFmtId="43" fontId="5" fillId="0" borderId="3" xfId="1" applyFont="1" applyFill="1" applyBorder="1" applyAlignment="1"/>
    <xf numFmtId="43" fontId="5" fillId="0" borderId="6" xfId="1" applyFont="1" applyFill="1" applyBorder="1" applyAlignment="1"/>
    <xf numFmtId="43" fontId="2" fillId="4" borderId="6" xfId="1" applyFont="1" applyFill="1" applyBorder="1"/>
    <xf numFmtId="43" fontId="10" fillId="0" borderId="3" xfId="1" applyFont="1" applyFill="1" applyBorder="1"/>
    <xf numFmtId="43" fontId="15" fillId="2" borderId="4" xfId="1" applyFont="1" applyFill="1" applyBorder="1" applyAlignment="1">
      <alignment vertical="center"/>
    </xf>
    <xf numFmtId="43" fontId="6" fillId="2" borderId="2" xfId="1" applyFont="1" applyFill="1" applyBorder="1" applyAlignment="1">
      <alignment vertical="center"/>
    </xf>
    <xf numFmtId="43" fontId="1" fillId="0" borderId="5" xfId="1" applyFont="1" applyFill="1" applyBorder="1"/>
    <xf numFmtId="43" fontId="2" fillId="0" borderId="3" xfId="1" applyFont="1" applyFill="1" applyBorder="1" applyAlignment="1">
      <alignment vertical="center"/>
    </xf>
    <xf numFmtId="43" fontId="2" fillId="2" borderId="2" xfId="1" applyFont="1" applyFill="1" applyBorder="1" applyAlignment="1">
      <alignment vertical="center"/>
    </xf>
    <xf numFmtId="43" fontId="2" fillId="3" borderId="3" xfId="1" applyFont="1" applyFill="1" applyBorder="1" applyAlignment="1">
      <alignment vertical="center"/>
    </xf>
    <xf numFmtId="43" fontId="6" fillId="0" borderId="3" xfId="1" applyFont="1" applyFill="1" applyBorder="1" applyAlignment="1">
      <alignment vertical="center"/>
    </xf>
    <xf numFmtId="43" fontId="5" fillId="0" borderId="7" xfId="1" applyFont="1" applyFill="1" applyBorder="1"/>
    <xf numFmtId="43" fontId="0" fillId="0" borderId="0" xfId="1" applyFont="1"/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34"/>
  <sheetViews>
    <sheetView tabSelected="1" zoomScaleNormal="100" zoomScaleSheetLayoutView="100" workbookViewId="0">
      <pane ySplit="6" topLeftCell="A259" activePane="bottomLeft" state="frozen"/>
      <selection pane="bottomLeft" activeCell="D276" sqref="D276"/>
    </sheetView>
  </sheetViews>
  <sheetFormatPr defaultRowHeight="12.75" x14ac:dyDescent="0.2"/>
  <cols>
    <col min="1" max="1" width="45.28515625" customWidth="1"/>
    <col min="2" max="2" width="20.42578125" style="23" customWidth="1"/>
  </cols>
  <sheetData>
    <row r="1" spans="1:2" x14ac:dyDescent="0.2">
      <c r="A1" s="33" t="s">
        <v>162</v>
      </c>
      <c r="B1" s="26" t="s">
        <v>154</v>
      </c>
    </row>
    <row r="3" spans="1:2" ht="42" customHeight="1" x14ac:dyDescent="0.2">
      <c r="A3" s="31" t="s">
        <v>146</v>
      </c>
      <c r="B3" s="31"/>
    </row>
    <row r="4" spans="1:2" ht="12" customHeight="1" x14ac:dyDescent="0.2">
      <c r="A4" s="32" t="s">
        <v>118</v>
      </c>
      <c r="B4" s="32"/>
    </row>
    <row r="5" spans="1:2" ht="6.75" customHeight="1" thickBot="1" x14ac:dyDescent="0.25">
      <c r="A5" s="30"/>
    </row>
    <row r="6" spans="1:2" ht="46.5" customHeight="1" thickBot="1" x14ac:dyDescent="0.25">
      <c r="A6" s="1" t="s">
        <v>0</v>
      </c>
      <c r="B6" s="24" t="s">
        <v>161</v>
      </c>
    </row>
    <row r="7" spans="1:2" ht="15" customHeight="1" x14ac:dyDescent="0.2">
      <c r="A7" s="2" t="s">
        <v>1</v>
      </c>
      <c r="B7" s="34"/>
    </row>
    <row r="8" spans="1:2" x14ac:dyDescent="0.2">
      <c r="A8" s="5" t="s">
        <v>2</v>
      </c>
      <c r="B8" s="35">
        <f>B10+B11</f>
        <v>4637203.01</v>
      </c>
    </row>
    <row r="9" spans="1:2" x14ac:dyDescent="0.2">
      <c r="A9" s="3" t="s">
        <v>13</v>
      </c>
      <c r="B9" s="35"/>
    </row>
    <row r="10" spans="1:2" x14ac:dyDescent="0.2">
      <c r="A10" s="4" t="s">
        <v>126</v>
      </c>
      <c r="B10" s="36">
        <f>4694560-6918-20907-130000+3162+4000+17000+19936.47+19000-11545.66+7000+4000+11225.4-4323.4+20000+7573.2</f>
        <v>4633763.01</v>
      </c>
    </row>
    <row r="11" spans="1:2" x14ac:dyDescent="0.2">
      <c r="A11" s="4" t="s">
        <v>127</v>
      </c>
      <c r="B11" s="36">
        <v>3440</v>
      </c>
    </row>
    <row r="12" spans="1:2" x14ac:dyDescent="0.2">
      <c r="A12" s="5" t="s">
        <v>3</v>
      </c>
      <c r="B12" s="35">
        <f>SUM(B14:B17)</f>
        <v>266083.59000000003</v>
      </c>
    </row>
    <row r="13" spans="1:2" ht="9.9499999999999993" customHeight="1" x14ac:dyDescent="0.2">
      <c r="A13" s="3" t="s">
        <v>4</v>
      </c>
      <c r="B13" s="36"/>
    </row>
    <row r="14" spans="1:2" x14ac:dyDescent="0.2">
      <c r="A14" s="4" t="s">
        <v>5</v>
      </c>
      <c r="B14" s="36">
        <v>6000</v>
      </c>
    </row>
    <row r="15" spans="1:2" x14ac:dyDescent="0.2">
      <c r="A15" s="4" t="s">
        <v>6</v>
      </c>
      <c r="B15" s="36">
        <v>30000</v>
      </c>
    </row>
    <row r="16" spans="1:2" x14ac:dyDescent="0.2">
      <c r="A16" s="4" t="s">
        <v>147</v>
      </c>
      <c r="B16" s="36">
        <v>121834.08</v>
      </c>
    </row>
    <row r="17" spans="1:2" x14ac:dyDescent="0.2">
      <c r="A17" s="4" t="s">
        <v>7</v>
      </c>
      <c r="B17" s="36">
        <f>SUM(B18:B23)</f>
        <v>108249.51000000001</v>
      </c>
    </row>
    <row r="18" spans="1:2" x14ac:dyDescent="0.2">
      <c r="A18" s="4" t="s">
        <v>8</v>
      </c>
      <c r="B18" s="36">
        <v>44302</v>
      </c>
    </row>
    <row r="19" spans="1:2" x14ac:dyDescent="0.2">
      <c r="A19" s="4" t="s">
        <v>93</v>
      </c>
      <c r="B19" s="36">
        <v>899.66</v>
      </c>
    </row>
    <row r="20" spans="1:2" x14ac:dyDescent="0.2">
      <c r="A20" s="4" t="s">
        <v>9</v>
      </c>
      <c r="B20" s="36">
        <v>23039</v>
      </c>
    </row>
    <row r="21" spans="1:2" x14ac:dyDescent="0.2">
      <c r="A21" s="4" t="s">
        <v>10</v>
      </c>
      <c r="B21" s="36">
        <v>9557.2000000000007</v>
      </c>
    </row>
    <row r="22" spans="1:2" x14ac:dyDescent="0.2">
      <c r="A22" s="4" t="s">
        <v>125</v>
      </c>
      <c r="B22" s="36">
        <v>512.75</v>
      </c>
    </row>
    <row r="23" spans="1:2" x14ac:dyDescent="0.2">
      <c r="A23" s="4" t="s">
        <v>11</v>
      </c>
      <c r="B23" s="36">
        <v>29938.9</v>
      </c>
    </row>
    <row r="24" spans="1:2" x14ac:dyDescent="0.2">
      <c r="A24" s="5" t="s">
        <v>108</v>
      </c>
      <c r="B24" s="35">
        <v>0</v>
      </c>
    </row>
    <row r="25" spans="1:2" x14ac:dyDescent="0.2">
      <c r="A25" s="5" t="s">
        <v>12</v>
      </c>
      <c r="B25" s="35">
        <f t="shared" ref="B25" si="0">B27+B28</f>
        <v>101226.4</v>
      </c>
    </row>
    <row r="26" spans="1:2" ht="9.9499999999999993" customHeight="1" x14ac:dyDescent="0.2">
      <c r="A26" s="3" t="s">
        <v>13</v>
      </c>
      <c r="B26" s="35"/>
    </row>
    <row r="27" spans="1:2" x14ac:dyDescent="0.2">
      <c r="A27" s="8" t="s">
        <v>14</v>
      </c>
      <c r="B27" s="36">
        <v>100976.4</v>
      </c>
    </row>
    <row r="28" spans="1:2" ht="13.5" thickBot="1" x14ac:dyDescent="0.25">
      <c r="A28" s="4" t="s">
        <v>15</v>
      </c>
      <c r="B28" s="36">
        <v>250</v>
      </c>
    </row>
    <row r="29" spans="1:2" ht="21.75" customHeight="1" thickBot="1" x14ac:dyDescent="0.25">
      <c r="A29" s="15" t="s">
        <v>16</v>
      </c>
      <c r="B29" s="37">
        <f>B8+B12+B25+B24</f>
        <v>5004513</v>
      </c>
    </row>
    <row r="30" spans="1:2" ht="21.95" customHeight="1" thickTop="1" x14ac:dyDescent="0.2">
      <c r="A30" s="5" t="s">
        <v>17</v>
      </c>
      <c r="B30" s="38"/>
    </row>
    <row r="31" spans="1:2" ht="9" hidden="1" customHeight="1" x14ac:dyDescent="0.2">
      <c r="A31" s="3" t="s">
        <v>13</v>
      </c>
      <c r="B31" s="36"/>
    </row>
    <row r="32" spans="1:2" ht="12.75" hidden="1" customHeight="1" x14ac:dyDescent="0.2">
      <c r="A32" s="7" t="s">
        <v>30</v>
      </c>
      <c r="B32" s="39"/>
    </row>
    <row r="33" spans="1:2" ht="18.95" customHeight="1" x14ac:dyDescent="0.2">
      <c r="A33" s="16" t="s">
        <v>28</v>
      </c>
      <c r="B33" s="40">
        <f t="shared" ref="B33" si="1">B34+B38</f>
        <v>103319</v>
      </c>
    </row>
    <row r="34" spans="1:2" ht="15" customHeight="1" x14ac:dyDescent="0.2">
      <c r="A34" s="6" t="s">
        <v>19</v>
      </c>
      <c r="B34" s="41">
        <f>B36+B37</f>
        <v>71319</v>
      </c>
    </row>
    <row r="35" spans="1:2" ht="11.1" customHeight="1" x14ac:dyDescent="0.2">
      <c r="A35" s="3" t="s">
        <v>13</v>
      </c>
      <c r="B35" s="34"/>
    </row>
    <row r="36" spans="1:2" ht="12.75" customHeight="1" x14ac:dyDescent="0.2">
      <c r="A36" s="4" t="s">
        <v>100</v>
      </c>
      <c r="B36" s="36">
        <v>61388</v>
      </c>
    </row>
    <row r="37" spans="1:2" ht="12.75" customHeight="1" x14ac:dyDescent="0.2">
      <c r="A37" s="4" t="s">
        <v>22</v>
      </c>
      <c r="B37" s="36">
        <v>9931</v>
      </c>
    </row>
    <row r="38" spans="1:2" ht="15" customHeight="1" x14ac:dyDescent="0.2">
      <c r="A38" s="6" t="s">
        <v>24</v>
      </c>
      <c r="B38" s="41">
        <f>B40+B41+B44</f>
        <v>32000</v>
      </c>
    </row>
    <row r="39" spans="1:2" ht="11.1" customHeight="1" x14ac:dyDescent="0.2">
      <c r="A39" s="3" t="s">
        <v>13</v>
      </c>
      <c r="B39" s="34"/>
    </row>
    <row r="40" spans="1:2" ht="12.75" customHeight="1" x14ac:dyDescent="0.2">
      <c r="A40" s="4" t="s">
        <v>29</v>
      </c>
      <c r="B40" s="36">
        <v>30000</v>
      </c>
    </row>
    <row r="41" spans="1:2" ht="12.75" customHeight="1" x14ac:dyDescent="0.2">
      <c r="A41" s="4" t="s">
        <v>138</v>
      </c>
      <c r="B41" s="36">
        <v>2000</v>
      </c>
    </row>
    <row r="42" spans="1:2" ht="12.75" hidden="1" customHeight="1" x14ac:dyDescent="0.2">
      <c r="A42" s="4" t="s">
        <v>85</v>
      </c>
      <c r="B42" s="36"/>
    </row>
    <row r="43" spans="1:2" ht="12.75" hidden="1" customHeight="1" x14ac:dyDescent="0.2">
      <c r="A43" s="7" t="s">
        <v>30</v>
      </c>
      <c r="B43" s="39"/>
    </row>
    <row r="44" spans="1:2" ht="12.75" customHeight="1" x14ac:dyDescent="0.2">
      <c r="A44" s="7" t="s">
        <v>31</v>
      </c>
      <c r="B44" s="39"/>
    </row>
    <row r="45" spans="1:2" ht="18.95" customHeight="1" x14ac:dyDescent="0.2">
      <c r="A45" s="16" t="s">
        <v>32</v>
      </c>
      <c r="B45" s="40">
        <f t="shared" ref="B45" si="2">B46</f>
        <v>17757</v>
      </c>
    </row>
    <row r="46" spans="1:2" ht="12.75" customHeight="1" x14ac:dyDescent="0.2">
      <c r="A46" s="6" t="s">
        <v>19</v>
      </c>
      <c r="B46" s="41">
        <f>B49+B50</f>
        <v>17757</v>
      </c>
    </row>
    <row r="47" spans="1:2" ht="10.5" customHeight="1" x14ac:dyDescent="0.2">
      <c r="A47" s="3" t="s">
        <v>13</v>
      </c>
      <c r="B47" s="34"/>
    </row>
    <row r="48" spans="1:2" ht="12.75" hidden="1" customHeight="1" x14ac:dyDescent="0.2">
      <c r="A48" s="4" t="s">
        <v>83</v>
      </c>
      <c r="B48" s="34"/>
    </row>
    <row r="49" spans="1:2" ht="12.75" customHeight="1" x14ac:dyDescent="0.2">
      <c r="A49" s="4" t="s">
        <v>22</v>
      </c>
      <c r="B49" s="34">
        <f>17757-664</f>
        <v>17093</v>
      </c>
    </row>
    <row r="50" spans="1:2" ht="12.75" customHeight="1" x14ac:dyDescent="0.2">
      <c r="A50" s="4" t="s">
        <v>98</v>
      </c>
      <c r="B50" s="42">
        <v>664</v>
      </c>
    </row>
    <row r="51" spans="1:2" ht="12.75" customHeight="1" x14ac:dyDescent="0.2">
      <c r="A51" s="20" t="s">
        <v>24</v>
      </c>
      <c r="B51" s="43">
        <v>0</v>
      </c>
    </row>
    <row r="52" spans="1:2" ht="12.75" hidden="1" customHeight="1" x14ac:dyDescent="0.2">
      <c r="A52" s="3" t="s">
        <v>13</v>
      </c>
      <c r="B52" s="21"/>
    </row>
    <row r="53" spans="1:2" ht="12.75" hidden="1" customHeight="1" x14ac:dyDescent="0.2">
      <c r="A53" s="7" t="s">
        <v>85</v>
      </c>
      <c r="B53" s="22"/>
    </row>
    <row r="54" spans="1:2" ht="18.95" customHeight="1" x14ac:dyDescent="0.2">
      <c r="A54" s="16" t="s">
        <v>33</v>
      </c>
      <c r="B54" s="40">
        <f t="shared" ref="B54" si="3">B55+B63</f>
        <v>1419650</v>
      </c>
    </row>
    <row r="55" spans="1:2" ht="15" customHeight="1" x14ac:dyDescent="0.2">
      <c r="A55" s="6" t="s">
        <v>84</v>
      </c>
      <c r="B55" s="41">
        <f t="shared" ref="B55" si="4">SUM(B58:B62)</f>
        <v>1417150</v>
      </c>
    </row>
    <row r="56" spans="1:2" ht="8.25" customHeight="1" x14ac:dyDescent="0.2">
      <c r="A56" s="3" t="s">
        <v>107</v>
      </c>
      <c r="B56" s="34"/>
    </row>
    <row r="57" spans="1:2" ht="12.75" customHeight="1" x14ac:dyDescent="0.2">
      <c r="A57" s="4" t="s">
        <v>34</v>
      </c>
      <c r="B57" s="34"/>
    </row>
    <row r="58" spans="1:2" ht="12.75" customHeight="1" x14ac:dyDescent="0.2">
      <c r="A58" s="4" t="s">
        <v>35</v>
      </c>
      <c r="B58" s="36">
        <v>417000</v>
      </c>
    </row>
    <row r="59" spans="1:2" ht="12.75" customHeight="1" x14ac:dyDescent="0.2">
      <c r="A59" s="4" t="s">
        <v>36</v>
      </c>
      <c r="B59" s="36">
        <f>456300+9000</f>
        <v>465300</v>
      </c>
    </row>
    <row r="60" spans="1:2" ht="12.75" customHeight="1" x14ac:dyDescent="0.2">
      <c r="A60" s="4" t="s">
        <v>37</v>
      </c>
      <c r="B60" s="36">
        <f>30500-2500</f>
        <v>28000</v>
      </c>
    </row>
    <row r="61" spans="1:2" ht="12.75" hidden="1" customHeight="1" x14ac:dyDescent="0.2">
      <c r="A61" s="4" t="s">
        <v>136</v>
      </c>
      <c r="B61" s="36"/>
    </row>
    <row r="62" spans="1:2" ht="12.75" customHeight="1" x14ac:dyDescent="0.2">
      <c r="A62" s="4" t="s">
        <v>22</v>
      </c>
      <c r="B62" s="36">
        <f>476850+10000+20000</f>
        <v>506850</v>
      </c>
    </row>
    <row r="63" spans="1:2" ht="12.75" customHeight="1" x14ac:dyDescent="0.2">
      <c r="A63" s="6" t="s">
        <v>24</v>
      </c>
      <c r="B63" s="41">
        <f>B66+B65</f>
        <v>2500</v>
      </c>
    </row>
    <row r="64" spans="1:2" ht="9.75" customHeight="1" x14ac:dyDescent="0.2">
      <c r="A64" s="3" t="s">
        <v>13</v>
      </c>
      <c r="B64" s="44"/>
    </row>
    <row r="65" spans="1:2" ht="12.75" customHeight="1" x14ac:dyDescent="0.2">
      <c r="A65" s="4" t="s">
        <v>153</v>
      </c>
      <c r="B65" s="36">
        <v>2500</v>
      </c>
    </row>
    <row r="66" spans="1:2" ht="12.75" customHeight="1" x14ac:dyDescent="0.2">
      <c r="A66" s="7" t="s">
        <v>30</v>
      </c>
      <c r="B66" s="45"/>
    </row>
    <row r="67" spans="1:2" ht="18.95" customHeight="1" x14ac:dyDescent="0.2">
      <c r="A67" s="16" t="s">
        <v>38</v>
      </c>
      <c r="B67" s="40">
        <f t="shared" ref="B67" si="5">B68+B72</f>
        <v>64210</v>
      </c>
    </row>
    <row r="68" spans="1:2" ht="12.75" customHeight="1" x14ac:dyDescent="0.2">
      <c r="A68" s="6" t="s">
        <v>86</v>
      </c>
      <c r="B68" s="41">
        <f>B70+B71</f>
        <v>47210</v>
      </c>
    </row>
    <row r="69" spans="1:2" ht="11.1" customHeight="1" x14ac:dyDescent="0.2">
      <c r="A69" s="3" t="s">
        <v>4</v>
      </c>
      <c r="B69" s="34"/>
    </row>
    <row r="70" spans="1:2" ht="12.75" customHeight="1" x14ac:dyDescent="0.2">
      <c r="A70" s="4" t="s">
        <v>22</v>
      </c>
      <c r="B70" s="36">
        <v>23210</v>
      </c>
    </row>
    <row r="71" spans="1:2" ht="12.75" customHeight="1" x14ac:dyDescent="0.2">
      <c r="A71" s="4" t="s">
        <v>87</v>
      </c>
      <c r="B71" s="36">
        <v>24000</v>
      </c>
    </row>
    <row r="72" spans="1:2" ht="12.75" customHeight="1" x14ac:dyDescent="0.2">
      <c r="A72" s="20" t="s">
        <v>24</v>
      </c>
      <c r="B72" s="46">
        <v>17000</v>
      </c>
    </row>
    <row r="73" spans="1:2" ht="11.1" hidden="1" customHeight="1" x14ac:dyDescent="0.2">
      <c r="A73" s="3" t="s">
        <v>4</v>
      </c>
      <c r="B73" s="34"/>
    </row>
    <row r="74" spans="1:2" ht="12.75" hidden="1" customHeight="1" x14ac:dyDescent="0.2">
      <c r="A74" s="4" t="s">
        <v>30</v>
      </c>
      <c r="B74" s="36"/>
    </row>
    <row r="75" spans="1:2" ht="20.25" customHeight="1" x14ac:dyDescent="0.2">
      <c r="A75" s="18" t="s">
        <v>148</v>
      </c>
      <c r="B75" s="40">
        <f t="shared" ref="B75" si="6">B76+B80</f>
        <v>4910.1000000000004</v>
      </c>
    </row>
    <row r="76" spans="1:2" ht="15" customHeight="1" x14ac:dyDescent="0.2">
      <c r="A76" s="6" t="s">
        <v>19</v>
      </c>
      <c r="B76" s="41">
        <f>B78+B79</f>
        <v>4910.1000000000004</v>
      </c>
    </row>
    <row r="77" spans="1:2" ht="11.1" customHeight="1" x14ac:dyDescent="0.2">
      <c r="A77" s="3" t="s">
        <v>13</v>
      </c>
      <c r="B77" s="34"/>
    </row>
    <row r="78" spans="1:2" ht="12.75" customHeight="1" x14ac:dyDescent="0.2">
      <c r="A78" s="4" t="s">
        <v>22</v>
      </c>
      <c r="B78" s="36">
        <v>3350.7</v>
      </c>
    </row>
    <row r="79" spans="1:2" ht="12.75" customHeight="1" x14ac:dyDescent="0.2">
      <c r="A79" s="4" t="s">
        <v>98</v>
      </c>
      <c r="B79" s="36">
        <v>1559.4</v>
      </c>
    </row>
    <row r="80" spans="1:2" ht="12.75" customHeight="1" x14ac:dyDescent="0.2">
      <c r="A80" s="20" t="s">
        <v>24</v>
      </c>
      <c r="B80" s="46">
        <v>0</v>
      </c>
    </row>
    <row r="81" spans="1:2" ht="12.75" hidden="1" customHeight="1" x14ac:dyDescent="0.2">
      <c r="A81" s="3" t="s">
        <v>13</v>
      </c>
      <c r="B81" s="44"/>
    </row>
    <row r="82" spans="1:2" ht="12.75" hidden="1" customHeight="1" x14ac:dyDescent="0.2">
      <c r="A82" s="4" t="s">
        <v>88</v>
      </c>
      <c r="B82" s="44"/>
    </row>
    <row r="83" spans="1:2" ht="12.75" hidden="1" customHeight="1" x14ac:dyDescent="0.2">
      <c r="A83" s="8" t="s">
        <v>39</v>
      </c>
      <c r="B83" s="44"/>
    </row>
    <row r="84" spans="1:2" ht="12.75" hidden="1" customHeight="1" x14ac:dyDescent="0.2">
      <c r="A84" s="7" t="s">
        <v>30</v>
      </c>
      <c r="B84" s="39"/>
    </row>
    <row r="85" spans="1:2" ht="17.25" customHeight="1" x14ac:dyDescent="0.2">
      <c r="A85" s="16" t="s">
        <v>41</v>
      </c>
      <c r="B85" s="40">
        <f>B86+B90</f>
        <v>401602.02</v>
      </c>
    </row>
    <row r="86" spans="1:2" ht="13.5" customHeight="1" x14ac:dyDescent="0.2">
      <c r="A86" s="6" t="s">
        <v>42</v>
      </c>
      <c r="B86" s="41">
        <f>B88+B89</f>
        <v>400862.02</v>
      </c>
    </row>
    <row r="87" spans="1:2" ht="11.1" customHeight="1" x14ac:dyDescent="0.2">
      <c r="A87" s="3" t="s">
        <v>13</v>
      </c>
      <c r="B87" s="34"/>
    </row>
    <row r="88" spans="1:2" ht="12.75" customHeight="1" x14ac:dyDescent="0.2">
      <c r="A88" s="4" t="s">
        <v>37</v>
      </c>
      <c r="B88" s="36">
        <v>362078.95</v>
      </c>
    </row>
    <row r="89" spans="1:2" ht="12.75" customHeight="1" x14ac:dyDescent="0.2">
      <c r="A89" s="4" t="s">
        <v>43</v>
      </c>
      <c r="B89" s="36">
        <v>38783.07</v>
      </c>
    </row>
    <row r="90" spans="1:2" ht="12.75" customHeight="1" x14ac:dyDescent="0.2">
      <c r="A90" s="6" t="s">
        <v>24</v>
      </c>
      <c r="B90" s="41">
        <v>740</v>
      </c>
    </row>
    <row r="91" spans="1:2" ht="9.75" customHeight="1" x14ac:dyDescent="0.2">
      <c r="A91" s="3" t="s">
        <v>13</v>
      </c>
      <c r="B91" s="44"/>
    </row>
    <row r="92" spans="1:2" ht="12.75" customHeight="1" x14ac:dyDescent="0.2">
      <c r="A92" s="7" t="s">
        <v>88</v>
      </c>
      <c r="B92" s="45">
        <v>740</v>
      </c>
    </row>
    <row r="93" spans="1:2" ht="12.75" hidden="1" customHeight="1" x14ac:dyDescent="0.2">
      <c r="A93" s="7" t="s">
        <v>85</v>
      </c>
      <c r="B93" s="45"/>
    </row>
    <row r="94" spans="1:2" ht="21.95" customHeight="1" x14ac:dyDescent="0.2">
      <c r="A94" s="16" t="s">
        <v>44</v>
      </c>
      <c r="B94" s="40">
        <f t="shared" ref="B94" si="7">B95+B102</f>
        <v>644136.80000000005</v>
      </c>
    </row>
    <row r="95" spans="1:2" ht="12.95" customHeight="1" x14ac:dyDescent="0.2">
      <c r="A95" s="6" t="s">
        <v>89</v>
      </c>
      <c r="B95" s="41">
        <f>SUM(B97:B101)</f>
        <v>644136.80000000005</v>
      </c>
    </row>
    <row r="96" spans="1:2" ht="11.1" customHeight="1" x14ac:dyDescent="0.2">
      <c r="A96" s="3" t="s">
        <v>13</v>
      </c>
      <c r="B96" s="34"/>
    </row>
    <row r="97" spans="1:2" ht="12.75" customHeight="1" x14ac:dyDescent="0.2">
      <c r="A97" s="4" t="s">
        <v>37</v>
      </c>
      <c r="B97" s="36">
        <v>296650</v>
      </c>
    </row>
    <row r="98" spans="1:2" ht="12.75" customHeight="1" x14ac:dyDescent="0.2">
      <c r="A98" s="4" t="s">
        <v>139</v>
      </c>
      <c r="B98" s="36">
        <v>12000</v>
      </c>
    </row>
    <row r="99" spans="1:2" ht="12.75" customHeight="1" x14ac:dyDescent="0.2">
      <c r="A99" s="4" t="s">
        <v>101</v>
      </c>
      <c r="B99" s="36">
        <v>236200</v>
      </c>
    </row>
    <row r="100" spans="1:2" ht="12.75" customHeight="1" x14ac:dyDescent="0.2">
      <c r="A100" s="4" t="s">
        <v>117</v>
      </c>
      <c r="B100" s="36"/>
    </row>
    <row r="101" spans="1:2" ht="12.75" customHeight="1" x14ac:dyDescent="0.2">
      <c r="A101" s="4" t="s">
        <v>43</v>
      </c>
      <c r="B101" s="36">
        <f>32286.8+67000</f>
        <v>99286.8</v>
      </c>
    </row>
    <row r="102" spans="1:2" ht="12.75" customHeight="1" x14ac:dyDescent="0.2">
      <c r="A102" s="20" t="s">
        <v>24</v>
      </c>
      <c r="B102" s="46">
        <v>0</v>
      </c>
    </row>
    <row r="103" spans="1:2" ht="9.75" hidden="1" customHeight="1" x14ac:dyDescent="0.2">
      <c r="A103" s="3" t="s">
        <v>13</v>
      </c>
      <c r="B103" s="44"/>
    </row>
    <row r="104" spans="1:2" ht="13.5" hidden="1" customHeight="1" x14ac:dyDescent="0.2">
      <c r="A104" s="4" t="s">
        <v>140</v>
      </c>
      <c r="B104" s="44"/>
    </row>
    <row r="105" spans="1:2" ht="12.75" hidden="1" customHeight="1" x14ac:dyDescent="0.2">
      <c r="A105" s="4" t="s">
        <v>30</v>
      </c>
      <c r="B105" s="44"/>
    </row>
    <row r="106" spans="1:2" ht="21.75" customHeight="1" x14ac:dyDescent="0.2">
      <c r="A106" s="16" t="s">
        <v>45</v>
      </c>
      <c r="B106" s="40">
        <f t="shared" ref="B106" si="8">B107+B113</f>
        <v>228552.1</v>
      </c>
    </row>
    <row r="107" spans="1:2" ht="15" customHeight="1" x14ac:dyDescent="0.2">
      <c r="A107" s="6" t="s">
        <v>46</v>
      </c>
      <c r="B107" s="41">
        <f>SUM(B109:B112)</f>
        <v>225172.1</v>
      </c>
    </row>
    <row r="108" spans="1:2" ht="11.1" customHeight="1" x14ac:dyDescent="0.2">
      <c r="A108" s="3" t="s">
        <v>13</v>
      </c>
      <c r="B108" s="34"/>
    </row>
    <row r="109" spans="1:2" ht="12.75" customHeight="1" x14ac:dyDescent="0.2">
      <c r="A109" s="4" t="s">
        <v>37</v>
      </c>
      <c r="B109" s="36">
        <v>190968.5</v>
      </c>
    </row>
    <row r="110" spans="1:2" ht="12.75" customHeight="1" x14ac:dyDescent="0.2">
      <c r="A110" s="4" t="s">
        <v>103</v>
      </c>
      <c r="B110" s="36">
        <v>3388</v>
      </c>
    </row>
    <row r="111" spans="1:2" ht="12.75" customHeight="1" x14ac:dyDescent="0.2">
      <c r="A111" s="4" t="s">
        <v>98</v>
      </c>
      <c r="B111" s="36">
        <v>300</v>
      </c>
    </row>
    <row r="112" spans="1:2" ht="12.75" customHeight="1" x14ac:dyDescent="0.2">
      <c r="A112" s="4" t="s">
        <v>22</v>
      </c>
      <c r="B112" s="36">
        <v>30515.599999999999</v>
      </c>
    </row>
    <row r="113" spans="1:2" ht="12.75" customHeight="1" x14ac:dyDescent="0.2">
      <c r="A113" s="6" t="s">
        <v>24</v>
      </c>
      <c r="B113" s="41">
        <f>B115+B116</f>
        <v>3380</v>
      </c>
    </row>
    <row r="114" spans="1:2" ht="9.75" customHeight="1" x14ac:dyDescent="0.2">
      <c r="A114" s="3" t="s">
        <v>4</v>
      </c>
      <c r="B114" s="36"/>
    </row>
    <row r="115" spans="1:2" ht="15" customHeight="1" x14ac:dyDescent="0.2">
      <c r="A115" s="4" t="s">
        <v>88</v>
      </c>
      <c r="B115" s="36">
        <v>2850</v>
      </c>
    </row>
    <row r="116" spans="1:2" ht="12.75" customHeight="1" x14ac:dyDescent="0.2">
      <c r="A116" s="7" t="s">
        <v>150</v>
      </c>
      <c r="B116" s="39">
        <v>530</v>
      </c>
    </row>
    <row r="117" spans="1:2" ht="20.25" customHeight="1" x14ac:dyDescent="0.2">
      <c r="A117" s="16" t="s">
        <v>149</v>
      </c>
      <c r="B117" s="40">
        <f>B118</f>
        <v>1365.7</v>
      </c>
    </row>
    <row r="118" spans="1:2" ht="15" customHeight="1" x14ac:dyDescent="0.2">
      <c r="A118" s="6" t="s">
        <v>19</v>
      </c>
      <c r="B118" s="41">
        <f>B120</f>
        <v>1365.7</v>
      </c>
    </row>
    <row r="119" spans="1:2" ht="9.75" customHeight="1" x14ac:dyDescent="0.2">
      <c r="A119" s="3" t="s">
        <v>13</v>
      </c>
      <c r="B119" s="34"/>
    </row>
    <row r="120" spans="1:2" ht="12.75" customHeight="1" x14ac:dyDescent="0.2">
      <c r="A120" s="4" t="s">
        <v>43</v>
      </c>
      <c r="B120" s="36">
        <v>1365.7</v>
      </c>
    </row>
    <row r="121" spans="1:2" ht="12" customHeight="1" x14ac:dyDescent="0.2">
      <c r="A121" s="20" t="s">
        <v>24</v>
      </c>
      <c r="B121" s="46">
        <v>0</v>
      </c>
    </row>
    <row r="122" spans="1:2" ht="11.1" hidden="1" customHeight="1" x14ac:dyDescent="0.2">
      <c r="A122" s="3" t="s">
        <v>13</v>
      </c>
      <c r="B122" s="44"/>
    </row>
    <row r="123" spans="1:2" ht="12.75" hidden="1" customHeight="1" x14ac:dyDescent="0.2">
      <c r="A123" s="7" t="s">
        <v>30</v>
      </c>
      <c r="B123" s="39"/>
    </row>
    <row r="124" spans="1:2" ht="20.25" customHeight="1" x14ac:dyDescent="0.2">
      <c r="A124" s="16" t="s">
        <v>18</v>
      </c>
      <c r="B124" s="40">
        <f t="shared" ref="B124" si="9">B125+B134</f>
        <v>63729.039999999994</v>
      </c>
    </row>
    <row r="125" spans="1:2" ht="12.75" customHeight="1" x14ac:dyDescent="0.2">
      <c r="A125" s="6" t="s">
        <v>19</v>
      </c>
      <c r="B125" s="41">
        <f>SUM(B127:B133)</f>
        <v>63729.039999999994</v>
      </c>
    </row>
    <row r="126" spans="1:2" ht="12.75" customHeight="1" x14ac:dyDescent="0.2">
      <c r="A126" s="3" t="s">
        <v>13</v>
      </c>
      <c r="B126" s="34"/>
    </row>
    <row r="127" spans="1:2" ht="12.75" customHeight="1" x14ac:dyDescent="0.2">
      <c r="A127" s="4" t="s">
        <v>20</v>
      </c>
      <c r="B127" s="36">
        <v>28272.67</v>
      </c>
    </row>
    <row r="128" spans="1:2" ht="12.75" customHeight="1" x14ac:dyDescent="0.2">
      <c r="A128" s="4" t="s">
        <v>105</v>
      </c>
      <c r="B128" s="36">
        <v>7192.59</v>
      </c>
    </row>
    <row r="129" spans="1:2" ht="12.75" customHeight="1" x14ac:dyDescent="0.2">
      <c r="A129" s="4" t="s">
        <v>21</v>
      </c>
      <c r="B129" s="36">
        <v>1450</v>
      </c>
    </row>
    <row r="130" spans="1:2" ht="12.75" customHeight="1" x14ac:dyDescent="0.2">
      <c r="A130" s="4" t="s">
        <v>22</v>
      </c>
      <c r="B130" s="36">
        <f>16145+562+6.78</f>
        <v>16713.78</v>
      </c>
    </row>
    <row r="131" spans="1:2" ht="12.75" customHeight="1" x14ac:dyDescent="0.2">
      <c r="A131" s="4" t="s">
        <v>95</v>
      </c>
      <c r="B131" s="36">
        <v>500</v>
      </c>
    </row>
    <row r="132" spans="1:2" ht="12.75" customHeight="1" x14ac:dyDescent="0.2">
      <c r="A132" s="4" t="s">
        <v>142</v>
      </c>
      <c r="B132" s="36">
        <v>9000</v>
      </c>
    </row>
    <row r="133" spans="1:2" ht="12.75" customHeight="1" x14ac:dyDescent="0.2">
      <c r="A133" s="4" t="s">
        <v>141</v>
      </c>
      <c r="B133" s="36">
        <v>600</v>
      </c>
    </row>
    <row r="134" spans="1:2" ht="12.75" customHeight="1" x14ac:dyDescent="0.2">
      <c r="A134" s="20" t="s">
        <v>24</v>
      </c>
      <c r="B134" s="46">
        <v>0</v>
      </c>
    </row>
    <row r="135" spans="1:2" ht="12.75" hidden="1" customHeight="1" x14ac:dyDescent="0.2">
      <c r="A135" s="3" t="s">
        <v>13</v>
      </c>
      <c r="B135" s="34"/>
    </row>
    <row r="136" spans="1:2" ht="12.75" hidden="1" customHeight="1" x14ac:dyDescent="0.2">
      <c r="A136" s="4" t="s">
        <v>23</v>
      </c>
      <c r="B136" s="34"/>
    </row>
    <row r="137" spans="1:2" ht="18" customHeight="1" x14ac:dyDescent="0.2">
      <c r="A137" s="16" t="s">
        <v>129</v>
      </c>
      <c r="B137" s="40">
        <f t="shared" ref="B137" si="10">B138+B147</f>
        <v>448158.94</v>
      </c>
    </row>
    <row r="138" spans="1:2" ht="12.75" customHeight="1" x14ac:dyDescent="0.2">
      <c r="A138" s="6" t="s">
        <v>82</v>
      </c>
      <c r="B138" s="41">
        <f>SUM(B140:B145)</f>
        <v>448158.94</v>
      </c>
    </row>
    <row r="139" spans="1:2" ht="12.75" customHeight="1" x14ac:dyDescent="0.2">
      <c r="A139" s="3" t="s">
        <v>13</v>
      </c>
      <c r="B139" s="34"/>
    </row>
    <row r="140" spans="1:2" ht="12.75" customHeight="1" x14ac:dyDescent="0.2">
      <c r="A140" s="4" t="s">
        <v>106</v>
      </c>
      <c r="B140" s="36">
        <v>237478.44</v>
      </c>
    </row>
    <row r="141" spans="1:2" ht="12.75" customHeight="1" x14ac:dyDescent="0.2">
      <c r="A141" s="4" t="s">
        <v>105</v>
      </c>
      <c r="B141" s="36">
        <v>80587.27</v>
      </c>
    </row>
    <row r="142" spans="1:2" ht="12.75" customHeight="1" x14ac:dyDescent="0.2">
      <c r="A142" s="4" t="s">
        <v>25</v>
      </c>
      <c r="B142" s="36">
        <v>200</v>
      </c>
    </row>
    <row r="143" spans="1:2" ht="12.75" customHeight="1" x14ac:dyDescent="0.2">
      <c r="A143" s="4" t="s">
        <v>22</v>
      </c>
      <c r="B143" s="36">
        <f>32998.12+24716.09+7535.86+280.35+196.08</f>
        <v>65726.5</v>
      </c>
    </row>
    <row r="144" spans="1:2" ht="12.75" customHeight="1" x14ac:dyDescent="0.2">
      <c r="A144" s="4" t="s">
        <v>26</v>
      </c>
      <c r="B144" s="36">
        <v>63816.73</v>
      </c>
    </row>
    <row r="145" spans="1:2" ht="12.75" customHeight="1" x14ac:dyDescent="0.2">
      <c r="A145" s="4" t="s">
        <v>27</v>
      </c>
      <c r="B145" s="36">
        <v>350</v>
      </c>
    </row>
    <row r="146" spans="1:2" ht="12.75" hidden="1" customHeight="1" x14ac:dyDescent="0.2">
      <c r="A146" s="4" t="s">
        <v>98</v>
      </c>
      <c r="B146" s="36"/>
    </row>
    <row r="147" spans="1:2" ht="12.75" customHeight="1" x14ac:dyDescent="0.2">
      <c r="A147" s="20" t="s">
        <v>24</v>
      </c>
      <c r="B147" s="43">
        <v>0</v>
      </c>
    </row>
    <row r="148" spans="1:2" ht="19.5" customHeight="1" x14ac:dyDescent="0.2">
      <c r="A148" s="16" t="s">
        <v>111</v>
      </c>
      <c r="B148" s="40">
        <f>B149+B155</f>
        <v>511594.87</v>
      </c>
    </row>
    <row r="149" spans="1:2" ht="12.75" customHeight="1" x14ac:dyDescent="0.2">
      <c r="A149" s="6" t="s">
        <v>19</v>
      </c>
      <c r="B149" s="41">
        <f>SUM(B151:B154)</f>
        <v>44682.28</v>
      </c>
    </row>
    <row r="150" spans="1:2" ht="12.75" customHeight="1" x14ac:dyDescent="0.2">
      <c r="A150" s="3" t="s">
        <v>13</v>
      </c>
      <c r="B150" s="34"/>
    </row>
    <row r="151" spans="1:2" ht="12.75" customHeight="1" x14ac:dyDescent="0.2">
      <c r="A151" s="4" t="s">
        <v>22</v>
      </c>
      <c r="B151" s="36">
        <v>6645.87</v>
      </c>
    </row>
    <row r="152" spans="1:2" ht="12.75" customHeight="1" x14ac:dyDescent="0.2">
      <c r="A152" s="8" t="s">
        <v>104</v>
      </c>
      <c r="B152" s="36">
        <v>300</v>
      </c>
    </row>
    <row r="153" spans="1:2" ht="12.75" customHeight="1" x14ac:dyDescent="0.2">
      <c r="A153" s="8" t="s">
        <v>112</v>
      </c>
      <c r="B153" s="36">
        <v>2182</v>
      </c>
    </row>
    <row r="154" spans="1:2" ht="12.75" customHeight="1" x14ac:dyDescent="0.2">
      <c r="A154" s="8" t="s">
        <v>40</v>
      </c>
      <c r="B154" s="36">
        <v>35554.410000000003</v>
      </c>
    </row>
    <row r="155" spans="1:2" ht="12.75" customHeight="1" x14ac:dyDescent="0.2">
      <c r="A155" s="6" t="s">
        <v>24</v>
      </c>
      <c r="B155" s="41">
        <f>SUM(B157:B163)</f>
        <v>466912.58999999997</v>
      </c>
    </row>
    <row r="156" spans="1:2" ht="12.75" customHeight="1" x14ac:dyDescent="0.2">
      <c r="A156" s="3" t="s">
        <v>107</v>
      </c>
      <c r="B156" s="44"/>
    </row>
    <row r="157" spans="1:2" ht="12.75" customHeight="1" x14ac:dyDescent="0.2">
      <c r="A157" s="4" t="s">
        <v>119</v>
      </c>
      <c r="B157" s="44">
        <v>36000</v>
      </c>
    </row>
    <row r="158" spans="1:2" ht="12.75" hidden="1" customHeight="1" x14ac:dyDescent="0.2">
      <c r="A158" s="4" t="s">
        <v>114</v>
      </c>
      <c r="B158" s="44"/>
    </row>
    <row r="159" spans="1:2" ht="12.75" customHeight="1" x14ac:dyDescent="0.2">
      <c r="A159" s="4" t="s">
        <v>113</v>
      </c>
      <c r="B159" s="36">
        <f>34868.59-15000</f>
        <v>19868.589999999997</v>
      </c>
    </row>
    <row r="160" spans="1:2" ht="12.75" customHeight="1" x14ac:dyDescent="0.2">
      <c r="A160" s="4" t="s">
        <v>145</v>
      </c>
      <c r="B160" s="36">
        <v>400000</v>
      </c>
    </row>
    <row r="161" spans="1:2" ht="12.75" customHeight="1" x14ac:dyDescent="0.2">
      <c r="A161" s="4" t="s">
        <v>112</v>
      </c>
      <c r="B161" s="36">
        <v>6044</v>
      </c>
    </row>
    <row r="162" spans="1:2" ht="12.75" customHeight="1" x14ac:dyDescent="0.2">
      <c r="A162" s="4" t="s">
        <v>152</v>
      </c>
      <c r="B162" s="36">
        <v>5000</v>
      </c>
    </row>
    <row r="163" spans="1:2" ht="12.75" hidden="1" customHeight="1" x14ac:dyDescent="0.2">
      <c r="A163" s="9" t="s">
        <v>143</v>
      </c>
      <c r="B163" s="45"/>
    </row>
    <row r="164" spans="1:2" ht="12.75" customHeight="1" x14ac:dyDescent="0.2">
      <c r="A164" s="19" t="s">
        <v>135</v>
      </c>
      <c r="B164" s="47">
        <f>B165+B166</f>
        <v>317866</v>
      </c>
    </row>
    <row r="165" spans="1:2" ht="12.75" customHeight="1" x14ac:dyDescent="0.2">
      <c r="A165" s="4" t="s">
        <v>56</v>
      </c>
      <c r="B165" s="36">
        <v>31637</v>
      </c>
    </row>
    <row r="166" spans="1:2" ht="12.75" customHeight="1" x14ac:dyDescent="0.2">
      <c r="A166" s="7" t="s">
        <v>55</v>
      </c>
      <c r="B166" s="39">
        <v>286229</v>
      </c>
    </row>
    <row r="167" spans="1:2" ht="18" customHeight="1" x14ac:dyDescent="0.2">
      <c r="A167" s="16" t="s">
        <v>47</v>
      </c>
      <c r="B167" s="40">
        <f t="shared" ref="B167" si="11">B168+B174</f>
        <v>251309.76</v>
      </c>
    </row>
    <row r="168" spans="1:2" ht="15" customHeight="1" x14ac:dyDescent="0.2">
      <c r="A168" s="6" t="s">
        <v>48</v>
      </c>
      <c r="B168" s="41">
        <f>SUM(B170:B173)</f>
        <v>251309.76</v>
      </c>
    </row>
    <row r="169" spans="1:2" ht="11.1" customHeight="1" x14ac:dyDescent="0.2">
      <c r="A169" s="3" t="s">
        <v>13</v>
      </c>
      <c r="B169" s="34"/>
    </row>
    <row r="170" spans="1:2" ht="12.75" customHeight="1" x14ac:dyDescent="0.2">
      <c r="A170" s="4" t="s">
        <v>49</v>
      </c>
      <c r="B170" s="36">
        <v>190000</v>
      </c>
    </row>
    <row r="171" spans="1:2" ht="12.75" customHeight="1" x14ac:dyDescent="0.2">
      <c r="A171" s="4" t="s">
        <v>99</v>
      </c>
      <c r="B171" s="36">
        <v>50000</v>
      </c>
    </row>
    <row r="172" spans="1:2" ht="12.75" customHeight="1" x14ac:dyDescent="0.2">
      <c r="A172" s="4" t="s">
        <v>98</v>
      </c>
      <c r="B172" s="36">
        <v>500</v>
      </c>
    </row>
    <row r="173" spans="1:2" ht="12.75" customHeight="1" x14ac:dyDescent="0.2">
      <c r="A173" s="4" t="s">
        <v>22</v>
      </c>
      <c r="B173" s="36">
        <v>10809.76</v>
      </c>
    </row>
    <row r="174" spans="1:2" ht="12.75" customHeight="1" x14ac:dyDescent="0.2">
      <c r="A174" s="20" t="s">
        <v>24</v>
      </c>
      <c r="B174" s="46">
        <v>0</v>
      </c>
    </row>
    <row r="175" spans="1:2" ht="9.75" hidden="1" customHeight="1" x14ac:dyDescent="0.2">
      <c r="A175" s="3" t="s">
        <v>4</v>
      </c>
      <c r="B175" s="36"/>
    </row>
    <row r="176" spans="1:2" ht="12.75" hidden="1" customHeight="1" x14ac:dyDescent="0.2">
      <c r="A176" s="4" t="s">
        <v>96</v>
      </c>
      <c r="B176" s="36"/>
    </row>
    <row r="177" spans="1:2" ht="12.75" hidden="1" customHeight="1" x14ac:dyDescent="0.2">
      <c r="A177" s="7" t="s">
        <v>30</v>
      </c>
      <c r="B177" s="39"/>
    </row>
    <row r="178" spans="1:2" ht="18" customHeight="1" x14ac:dyDescent="0.2">
      <c r="A178" s="16" t="s">
        <v>130</v>
      </c>
      <c r="B178" s="40">
        <f t="shared" ref="B178" si="12">B179+B184</f>
        <v>10486.07</v>
      </c>
    </row>
    <row r="179" spans="1:2" ht="12.75" customHeight="1" x14ac:dyDescent="0.2">
      <c r="A179" s="6" t="s">
        <v>19</v>
      </c>
      <c r="B179" s="41">
        <f>SUM(B181:B183)</f>
        <v>8486.07</v>
      </c>
    </row>
    <row r="180" spans="1:2" ht="11.1" customHeight="1" x14ac:dyDescent="0.2">
      <c r="A180" s="3" t="s">
        <v>13</v>
      </c>
      <c r="B180" s="34"/>
    </row>
    <row r="181" spans="1:2" ht="12.75" customHeight="1" x14ac:dyDescent="0.2">
      <c r="A181" s="4" t="s">
        <v>22</v>
      </c>
      <c r="B181" s="36">
        <f>13486.07-5000</f>
        <v>8486.07</v>
      </c>
    </row>
    <row r="182" spans="1:2" ht="12.75" hidden="1" customHeight="1" x14ac:dyDescent="0.2">
      <c r="A182" s="4" t="s">
        <v>98</v>
      </c>
      <c r="B182" s="36"/>
    </row>
    <row r="183" spans="1:2" ht="12.75" hidden="1" customHeight="1" x14ac:dyDescent="0.2">
      <c r="A183" s="4" t="s">
        <v>121</v>
      </c>
      <c r="B183" s="36"/>
    </row>
    <row r="184" spans="1:2" ht="12.75" customHeight="1" x14ac:dyDescent="0.2">
      <c r="A184" s="6" t="s">
        <v>24</v>
      </c>
      <c r="B184" s="41">
        <v>2000</v>
      </c>
    </row>
    <row r="185" spans="1:2" ht="9" customHeight="1" x14ac:dyDescent="0.2">
      <c r="A185" s="3" t="s">
        <v>13</v>
      </c>
      <c r="B185" s="44"/>
    </row>
    <row r="186" spans="1:2" ht="12.75" customHeight="1" x14ac:dyDescent="0.2">
      <c r="A186" s="7" t="s">
        <v>151</v>
      </c>
      <c r="B186" s="39">
        <v>2000</v>
      </c>
    </row>
    <row r="187" spans="1:2" ht="12.75" hidden="1" customHeight="1" x14ac:dyDescent="0.2">
      <c r="A187" s="4" t="s">
        <v>94</v>
      </c>
      <c r="B187" s="44"/>
    </row>
    <row r="188" spans="1:2" ht="21.75" customHeight="1" x14ac:dyDescent="0.2">
      <c r="A188" s="16" t="s">
        <v>50</v>
      </c>
      <c r="B188" s="40">
        <f>B189</f>
        <v>3304.9</v>
      </c>
    </row>
    <row r="189" spans="1:2" ht="15" customHeight="1" x14ac:dyDescent="0.2">
      <c r="A189" s="6" t="s">
        <v>19</v>
      </c>
      <c r="B189" s="41">
        <f>B191</f>
        <v>3304.9</v>
      </c>
    </row>
    <row r="190" spans="1:2" ht="11.1" customHeight="1" x14ac:dyDescent="0.2">
      <c r="A190" s="3" t="s">
        <v>13</v>
      </c>
      <c r="B190" s="36"/>
    </row>
    <row r="191" spans="1:2" ht="12.75" customHeight="1" x14ac:dyDescent="0.2">
      <c r="A191" s="4" t="s">
        <v>43</v>
      </c>
      <c r="B191" s="36">
        <v>3304.9</v>
      </c>
    </row>
    <row r="192" spans="1:2" ht="12" customHeight="1" x14ac:dyDescent="0.2">
      <c r="A192" s="20" t="s">
        <v>24</v>
      </c>
      <c r="B192" s="46">
        <v>0</v>
      </c>
    </row>
    <row r="193" spans="1:2" ht="11.1" hidden="1" customHeight="1" x14ac:dyDescent="0.2">
      <c r="A193" s="3" t="s">
        <v>13</v>
      </c>
      <c r="B193" s="44"/>
    </row>
    <row r="194" spans="1:2" ht="12.75" hidden="1" customHeight="1" x14ac:dyDescent="0.2">
      <c r="A194" s="7" t="s">
        <v>30</v>
      </c>
      <c r="B194" s="39"/>
    </row>
    <row r="195" spans="1:2" ht="18.95" customHeight="1" x14ac:dyDescent="0.2">
      <c r="A195" s="16" t="s">
        <v>128</v>
      </c>
      <c r="B195" s="40">
        <f t="shared" ref="B195" si="13">B196+B200</f>
        <v>55500</v>
      </c>
    </row>
    <row r="196" spans="1:2" ht="15" customHeight="1" x14ac:dyDescent="0.2">
      <c r="A196" s="6" t="s">
        <v>19</v>
      </c>
      <c r="B196" s="41">
        <f t="shared" ref="B196" si="14">SUM(B198:B199)</f>
        <v>55500</v>
      </c>
    </row>
    <row r="197" spans="1:2" ht="11.1" customHeight="1" x14ac:dyDescent="0.2">
      <c r="A197" s="3" t="s">
        <v>13</v>
      </c>
      <c r="B197" s="34"/>
    </row>
    <row r="198" spans="1:2" ht="12.75" customHeight="1" x14ac:dyDescent="0.2">
      <c r="A198" s="4" t="s">
        <v>51</v>
      </c>
      <c r="B198" s="36">
        <v>15000</v>
      </c>
    </row>
    <row r="199" spans="1:2" ht="12.75" customHeight="1" x14ac:dyDescent="0.2">
      <c r="A199" s="7" t="s">
        <v>116</v>
      </c>
      <c r="B199" s="39">
        <f>40500</f>
        <v>40500</v>
      </c>
    </row>
    <row r="200" spans="1:2" ht="12.75" hidden="1" customHeight="1" x14ac:dyDescent="0.2">
      <c r="A200" s="6" t="s">
        <v>24</v>
      </c>
      <c r="B200" s="41"/>
    </row>
    <row r="201" spans="1:2" ht="8.25" hidden="1" customHeight="1" x14ac:dyDescent="0.2">
      <c r="A201" s="3" t="s">
        <v>13</v>
      </c>
      <c r="B201" s="44"/>
    </row>
    <row r="202" spans="1:2" ht="12.75" hidden="1" customHeight="1" x14ac:dyDescent="0.2">
      <c r="A202" s="7" t="s">
        <v>115</v>
      </c>
      <c r="B202" s="39"/>
    </row>
    <row r="203" spans="1:2" ht="18.75" customHeight="1" x14ac:dyDescent="0.2">
      <c r="A203" s="16" t="s">
        <v>120</v>
      </c>
      <c r="B203" s="40">
        <f t="shared" ref="B203" si="15">B204+B218</f>
        <v>185407.7</v>
      </c>
    </row>
    <row r="204" spans="1:2" ht="12.75" customHeight="1" x14ac:dyDescent="0.2">
      <c r="A204" s="6" t="s">
        <v>19</v>
      </c>
      <c r="B204" s="41">
        <f t="shared" ref="B204" si="16">SUM(B206:B217)</f>
        <v>130807.7</v>
      </c>
    </row>
    <row r="205" spans="1:2" ht="12.75" customHeight="1" x14ac:dyDescent="0.2">
      <c r="A205" s="4" t="s">
        <v>134</v>
      </c>
      <c r="B205" s="36"/>
    </row>
    <row r="206" spans="1:2" ht="12.75" customHeight="1" x14ac:dyDescent="0.2">
      <c r="A206" s="4" t="s">
        <v>110</v>
      </c>
      <c r="B206" s="48">
        <v>15900</v>
      </c>
    </row>
    <row r="207" spans="1:2" ht="12.75" customHeight="1" x14ac:dyDescent="0.2">
      <c r="A207" s="4" t="s">
        <v>122</v>
      </c>
      <c r="B207" s="48">
        <v>4500</v>
      </c>
    </row>
    <row r="208" spans="1:2" ht="12.75" customHeight="1" x14ac:dyDescent="0.2">
      <c r="A208" s="4" t="s">
        <v>123</v>
      </c>
      <c r="B208" s="48">
        <v>10600</v>
      </c>
    </row>
    <row r="209" spans="1:2" ht="12.75" customHeight="1" x14ac:dyDescent="0.2">
      <c r="A209" s="4" t="s">
        <v>52</v>
      </c>
      <c r="B209" s="48">
        <v>2860</v>
      </c>
    </row>
    <row r="210" spans="1:2" ht="12.75" customHeight="1" x14ac:dyDescent="0.2">
      <c r="A210" s="4" t="s">
        <v>53</v>
      </c>
      <c r="B210" s="48">
        <v>3900</v>
      </c>
    </row>
    <row r="211" spans="1:2" ht="12.75" customHeight="1" x14ac:dyDescent="0.2">
      <c r="A211" s="4" t="s">
        <v>132</v>
      </c>
      <c r="B211" s="48">
        <v>2800</v>
      </c>
    </row>
    <row r="212" spans="1:2" ht="12.75" customHeight="1" x14ac:dyDescent="0.2">
      <c r="A212" s="4" t="s">
        <v>131</v>
      </c>
      <c r="B212" s="48">
        <v>1500</v>
      </c>
    </row>
    <row r="213" spans="1:2" ht="12.75" customHeight="1" x14ac:dyDescent="0.2">
      <c r="A213" s="4" t="s">
        <v>137</v>
      </c>
      <c r="B213" s="48">
        <v>22000</v>
      </c>
    </row>
    <row r="214" spans="1:2" ht="12.75" customHeight="1" x14ac:dyDescent="0.2">
      <c r="A214" s="4" t="s">
        <v>54</v>
      </c>
      <c r="B214" s="48">
        <v>21900</v>
      </c>
    </row>
    <row r="215" spans="1:2" ht="12.75" customHeight="1" x14ac:dyDescent="0.2">
      <c r="A215" s="4" t="s">
        <v>124</v>
      </c>
      <c r="B215" s="48">
        <v>29845.7</v>
      </c>
    </row>
    <row r="216" spans="1:2" ht="12.75" customHeight="1" x14ac:dyDescent="0.2">
      <c r="A216" s="4" t="s">
        <v>109</v>
      </c>
      <c r="B216" s="48">
        <v>15000</v>
      </c>
    </row>
    <row r="217" spans="1:2" ht="12.75" customHeight="1" x14ac:dyDescent="0.2">
      <c r="A217" s="4" t="s">
        <v>133</v>
      </c>
      <c r="B217" s="48">
        <v>2</v>
      </c>
    </row>
    <row r="218" spans="1:2" ht="12.75" customHeight="1" x14ac:dyDescent="0.2">
      <c r="A218" s="6" t="s">
        <v>24</v>
      </c>
      <c r="B218" s="41">
        <f>SUM(B220:B225)</f>
        <v>54600</v>
      </c>
    </row>
    <row r="219" spans="1:2" ht="12.75" customHeight="1" x14ac:dyDescent="0.2">
      <c r="A219" s="4" t="s">
        <v>134</v>
      </c>
      <c r="B219" s="41"/>
    </row>
    <row r="220" spans="1:2" ht="12.75" hidden="1" customHeight="1" x14ac:dyDescent="0.2">
      <c r="A220" s="4" t="s">
        <v>110</v>
      </c>
      <c r="B220" s="41"/>
    </row>
    <row r="221" spans="1:2" ht="12.75" customHeight="1" x14ac:dyDescent="0.2">
      <c r="A221" s="4" t="s">
        <v>52</v>
      </c>
      <c r="B221" s="48">
        <v>600</v>
      </c>
    </row>
    <row r="222" spans="1:2" ht="12.75" customHeight="1" x14ac:dyDescent="0.2">
      <c r="A222" s="4" t="s">
        <v>123</v>
      </c>
      <c r="B222" s="48">
        <v>8000</v>
      </c>
    </row>
    <row r="223" spans="1:2" ht="12.75" customHeight="1" x14ac:dyDescent="0.2">
      <c r="A223" s="4" t="s">
        <v>54</v>
      </c>
      <c r="B223" s="36"/>
    </row>
    <row r="224" spans="1:2" ht="12.75" customHeight="1" x14ac:dyDescent="0.2">
      <c r="A224" s="4" t="s">
        <v>124</v>
      </c>
      <c r="B224" s="48">
        <f>12000+4000</f>
        <v>16000</v>
      </c>
    </row>
    <row r="225" spans="1:2" ht="12.75" customHeight="1" x14ac:dyDescent="0.2">
      <c r="A225" s="7" t="s">
        <v>109</v>
      </c>
      <c r="B225" s="49">
        <v>30000</v>
      </c>
    </row>
    <row r="226" spans="1:2" ht="18" customHeight="1" x14ac:dyDescent="0.2">
      <c r="A226" s="25" t="s">
        <v>97</v>
      </c>
      <c r="B226" s="50">
        <v>1</v>
      </c>
    </row>
    <row r="227" spans="1:2" ht="20.100000000000001" customHeight="1" x14ac:dyDescent="0.2">
      <c r="A227" s="16" t="s">
        <v>102</v>
      </c>
      <c r="B227" s="40">
        <f>B229+B230</f>
        <v>671652</v>
      </c>
    </row>
    <row r="228" spans="1:2" ht="11.1" customHeight="1" x14ac:dyDescent="0.2">
      <c r="A228" s="4" t="s">
        <v>13</v>
      </c>
      <c r="B228" s="35"/>
    </row>
    <row r="229" spans="1:2" ht="12.75" customHeight="1" x14ac:dyDescent="0.2">
      <c r="A229" s="5" t="s">
        <v>19</v>
      </c>
      <c r="B229" s="35">
        <f>B233+B237+B242+B244+B251+B252+B256+B267+B269+B272</f>
        <v>42850.65</v>
      </c>
    </row>
    <row r="230" spans="1:2" ht="12.75" customHeight="1" x14ac:dyDescent="0.2">
      <c r="A230" s="5" t="s">
        <v>24</v>
      </c>
      <c r="B230" s="35">
        <f>B234+B238+B239+B241+B243+B245+B247+B250+B253+B255+B257+B258+B260+B261++B263+B266+B268+B270</f>
        <v>628801.35</v>
      </c>
    </row>
    <row r="231" spans="1:2" ht="12.75" customHeight="1" x14ac:dyDescent="0.2">
      <c r="A231" s="3" t="s">
        <v>57</v>
      </c>
      <c r="B231" s="36"/>
    </row>
    <row r="232" spans="1:2" ht="12.75" customHeight="1" x14ac:dyDescent="0.2">
      <c r="A232" s="10" t="s">
        <v>62</v>
      </c>
      <c r="B232" s="51">
        <f>B233+B234</f>
        <v>155000</v>
      </c>
    </row>
    <row r="233" spans="1:2" ht="12.75" customHeight="1" x14ac:dyDescent="0.2">
      <c r="A233" s="4" t="s">
        <v>155</v>
      </c>
      <c r="B233" s="36">
        <v>15000</v>
      </c>
    </row>
    <row r="234" spans="1:2" ht="12.75" customHeight="1" x14ac:dyDescent="0.2">
      <c r="A234" s="4" t="s">
        <v>63</v>
      </c>
      <c r="B234" s="36">
        <v>140000</v>
      </c>
    </row>
    <row r="235" spans="1:2" ht="12.75" hidden="1" customHeight="1" x14ac:dyDescent="0.2">
      <c r="A235" s="4" t="s">
        <v>60</v>
      </c>
      <c r="B235" s="36"/>
    </row>
    <row r="236" spans="1:2" ht="12.75" customHeight="1" x14ac:dyDescent="0.2">
      <c r="A236" s="10" t="s">
        <v>64</v>
      </c>
      <c r="B236" s="51">
        <f>B237+B238+B239</f>
        <v>46500</v>
      </c>
    </row>
    <row r="237" spans="1:2" ht="12.75" customHeight="1" x14ac:dyDescent="0.2">
      <c r="A237" s="4" t="s">
        <v>65</v>
      </c>
      <c r="B237" s="36">
        <v>3249.65</v>
      </c>
    </row>
    <row r="238" spans="1:2" ht="12.75" customHeight="1" x14ac:dyDescent="0.2">
      <c r="A238" s="4" t="s">
        <v>63</v>
      </c>
      <c r="B238" s="36">
        <v>41500</v>
      </c>
    </row>
    <row r="239" spans="1:2" ht="12.75" customHeight="1" x14ac:dyDescent="0.2">
      <c r="A239" s="4" t="s">
        <v>60</v>
      </c>
      <c r="B239" s="36">
        <v>1750.35</v>
      </c>
    </row>
    <row r="240" spans="1:2" ht="12.75" customHeight="1" x14ac:dyDescent="0.2">
      <c r="A240" s="10" t="s">
        <v>66</v>
      </c>
      <c r="B240" s="51">
        <f>SUM(B241:B245)</f>
        <v>100000</v>
      </c>
    </row>
    <row r="241" spans="1:2" ht="12.75" customHeight="1" x14ac:dyDescent="0.2">
      <c r="A241" s="4" t="s">
        <v>67</v>
      </c>
      <c r="B241" s="36">
        <v>64700</v>
      </c>
    </row>
    <row r="242" spans="1:2" ht="12.75" customHeight="1" x14ac:dyDescent="0.2">
      <c r="A242" s="4" t="s">
        <v>74</v>
      </c>
      <c r="B242" s="36">
        <v>15300</v>
      </c>
    </row>
    <row r="243" spans="1:2" ht="12.75" customHeight="1" x14ac:dyDescent="0.2">
      <c r="A243" s="4" t="s">
        <v>68</v>
      </c>
      <c r="B243" s="36">
        <v>11000</v>
      </c>
    </row>
    <row r="244" spans="1:2" ht="12.75" customHeight="1" x14ac:dyDescent="0.2">
      <c r="A244" s="4" t="s">
        <v>71</v>
      </c>
      <c r="B244" s="36">
        <v>9000</v>
      </c>
    </row>
    <row r="245" spans="1:2" ht="12.75" customHeight="1" x14ac:dyDescent="0.2">
      <c r="A245" s="4" t="s">
        <v>60</v>
      </c>
      <c r="B245" s="36">
        <v>0</v>
      </c>
    </row>
    <row r="246" spans="1:2" ht="12.75" customHeight="1" x14ac:dyDescent="0.2">
      <c r="A246" s="10" t="s">
        <v>69</v>
      </c>
      <c r="B246" s="51">
        <f>SUM(B247:B253)</f>
        <v>250000</v>
      </c>
    </row>
    <row r="247" spans="1:2" ht="12.75" customHeight="1" x14ac:dyDescent="0.2">
      <c r="A247" s="4" t="s">
        <v>59</v>
      </c>
      <c r="B247" s="36">
        <v>218384.89</v>
      </c>
    </row>
    <row r="248" spans="1:2" ht="12.75" hidden="1" customHeight="1" x14ac:dyDescent="0.2">
      <c r="A248" s="4" t="s">
        <v>70</v>
      </c>
      <c r="B248" s="36"/>
    </row>
    <row r="249" spans="1:2" ht="12.75" hidden="1" customHeight="1" x14ac:dyDescent="0.2">
      <c r="A249" s="4" t="s">
        <v>90</v>
      </c>
      <c r="B249" s="36"/>
    </row>
    <row r="250" spans="1:2" ht="12.75" customHeight="1" x14ac:dyDescent="0.2">
      <c r="A250" s="4" t="s">
        <v>92</v>
      </c>
      <c r="B250" s="36">
        <v>28865.11</v>
      </c>
    </row>
    <row r="251" spans="1:2" ht="12.75" customHeight="1" x14ac:dyDescent="0.2">
      <c r="A251" s="4" t="s">
        <v>74</v>
      </c>
      <c r="B251" s="36">
        <v>200</v>
      </c>
    </row>
    <row r="252" spans="1:2" ht="12.75" customHeight="1" x14ac:dyDescent="0.2">
      <c r="A252" s="4" t="s">
        <v>71</v>
      </c>
      <c r="B252" s="36">
        <v>0</v>
      </c>
    </row>
    <row r="253" spans="1:2" ht="12.75" customHeight="1" x14ac:dyDescent="0.2">
      <c r="A253" s="4" t="s">
        <v>60</v>
      </c>
      <c r="B253" s="36">
        <v>2550</v>
      </c>
    </row>
    <row r="254" spans="1:2" ht="12.75" customHeight="1" x14ac:dyDescent="0.2">
      <c r="A254" s="10" t="s">
        <v>72</v>
      </c>
      <c r="B254" s="51">
        <f>SUM(B255:B258)</f>
        <v>5000</v>
      </c>
    </row>
    <row r="255" spans="1:2" ht="12.75" customHeight="1" x14ac:dyDescent="0.2">
      <c r="A255" s="4" t="s">
        <v>73</v>
      </c>
      <c r="B255" s="36">
        <v>3201</v>
      </c>
    </row>
    <row r="256" spans="1:2" ht="12.75" customHeight="1" x14ac:dyDescent="0.2">
      <c r="A256" s="4" t="s">
        <v>74</v>
      </c>
      <c r="B256" s="36">
        <v>99</v>
      </c>
    </row>
    <row r="257" spans="1:2" ht="12.75" customHeight="1" x14ac:dyDescent="0.2">
      <c r="A257" s="4" t="s">
        <v>75</v>
      </c>
      <c r="B257" s="36">
        <v>1500</v>
      </c>
    </row>
    <row r="258" spans="1:2" ht="12.75" customHeight="1" x14ac:dyDescent="0.2">
      <c r="A258" s="4" t="s">
        <v>60</v>
      </c>
      <c r="B258" s="36">
        <v>200</v>
      </c>
    </row>
    <row r="259" spans="1:2" ht="12.75" customHeight="1" x14ac:dyDescent="0.2">
      <c r="A259" s="10" t="s">
        <v>58</v>
      </c>
      <c r="B259" s="51">
        <v>1650</v>
      </c>
    </row>
    <row r="260" spans="1:2" ht="12.75" customHeight="1" x14ac:dyDescent="0.2">
      <c r="A260" s="4" t="s">
        <v>59</v>
      </c>
      <c r="B260" s="36">
        <v>1650</v>
      </c>
    </row>
    <row r="261" spans="1:2" ht="12.75" hidden="1" customHeight="1" x14ac:dyDescent="0.2">
      <c r="A261" s="4" t="s">
        <v>60</v>
      </c>
      <c r="B261" s="36"/>
    </row>
    <row r="262" spans="1:2" ht="12.75" customHeight="1" x14ac:dyDescent="0.2">
      <c r="A262" s="10" t="s">
        <v>61</v>
      </c>
      <c r="B262" s="51">
        <v>5000</v>
      </c>
    </row>
    <row r="263" spans="1:2" ht="12.75" customHeight="1" x14ac:dyDescent="0.2">
      <c r="A263" s="4" t="s">
        <v>59</v>
      </c>
      <c r="B263" s="36">
        <v>5000</v>
      </c>
    </row>
    <row r="264" spans="1:2" ht="12.75" hidden="1" customHeight="1" x14ac:dyDescent="0.2">
      <c r="A264" s="4" t="s">
        <v>60</v>
      </c>
      <c r="B264" s="36"/>
    </row>
    <row r="265" spans="1:2" ht="12.75" customHeight="1" x14ac:dyDescent="0.2">
      <c r="A265" s="10" t="s">
        <v>76</v>
      </c>
      <c r="B265" s="51">
        <f>SUM(B266:B270)</f>
        <v>108500</v>
      </c>
    </row>
    <row r="266" spans="1:2" ht="12.75" customHeight="1" x14ac:dyDescent="0.2">
      <c r="A266" s="4" t="s">
        <v>67</v>
      </c>
      <c r="B266" s="36">
        <v>2300</v>
      </c>
    </row>
    <row r="267" spans="1:2" ht="12.75" customHeight="1" x14ac:dyDescent="0.2">
      <c r="A267" s="4" t="s">
        <v>74</v>
      </c>
      <c r="B267" s="36"/>
    </row>
    <row r="268" spans="1:2" ht="12.75" customHeight="1" x14ac:dyDescent="0.2">
      <c r="A268" s="4" t="s">
        <v>75</v>
      </c>
      <c r="B268" s="36">
        <v>106200</v>
      </c>
    </row>
    <row r="269" spans="1:2" ht="12.75" hidden="1" customHeight="1" x14ac:dyDescent="0.2">
      <c r="A269" s="4" t="s">
        <v>71</v>
      </c>
      <c r="B269" s="36"/>
    </row>
    <row r="270" spans="1:2" ht="12.75" customHeight="1" x14ac:dyDescent="0.2">
      <c r="A270" s="4" t="s">
        <v>60</v>
      </c>
      <c r="B270" s="44"/>
    </row>
    <row r="271" spans="1:2" ht="12.75" customHeight="1" x14ac:dyDescent="0.2">
      <c r="A271" s="10" t="s">
        <v>144</v>
      </c>
      <c r="B271" s="51">
        <v>2</v>
      </c>
    </row>
    <row r="272" spans="1:2" ht="12.75" customHeight="1" x14ac:dyDescent="0.2">
      <c r="A272" s="9" t="s">
        <v>91</v>
      </c>
      <c r="B272" s="45">
        <v>2</v>
      </c>
    </row>
    <row r="273" spans="1:2" ht="22.5" customHeight="1" thickBot="1" x14ac:dyDescent="0.25">
      <c r="A273" s="25" t="s">
        <v>156</v>
      </c>
      <c r="B273" s="50">
        <v>8581.0400000000009</v>
      </c>
    </row>
    <row r="274" spans="1:2" ht="21" customHeight="1" thickBot="1" x14ac:dyDescent="0.25">
      <c r="A274" s="27" t="s">
        <v>157</v>
      </c>
      <c r="B274" s="52">
        <f>B33+B45+B54+B67+B75+B85+B94+B106+B117+B124+B137+B148+B164+B178+B188+B195+B203+B226+B227+B273+B167</f>
        <v>5413094.040000001</v>
      </c>
    </row>
    <row r="275" spans="1:2" ht="15" customHeight="1" thickTop="1" thickBot="1" x14ac:dyDescent="0.25">
      <c r="A275" s="8" t="s">
        <v>158</v>
      </c>
      <c r="B275" s="44">
        <v>-8581.0400000000009</v>
      </c>
    </row>
    <row r="276" spans="1:2" ht="25.5" customHeight="1" thickBot="1" x14ac:dyDescent="0.25">
      <c r="A276" s="28" t="s">
        <v>159</v>
      </c>
      <c r="B276" s="53">
        <f>SUM(B274:B275)</f>
        <v>5404513.0000000009</v>
      </c>
    </row>
    <row r="277" spans="1:2" ht="12.75" customHeight="1" x14ac:dyDescent="0.2">
      <c r="A277" s="29" t="s">
        <v>13</v>
      </c>
      <c r="B277" s="54"/>
    </row>
    <row r="278" spans="1:2" ht="12.75" customHeight="1" x14ac:dyDescent="0.2">
      <c r="A278" s="11" t="s">
        <v>77</v>
      </c>
      <c r="B278" s="55">
        <f>B125+B138+B34+B46+B55+B68+B76+B86+B95+B107+B168+B179+B189+B196+B204+B165+B229+B149+B118+B226</f>
        <v>3910350.0600000005</v>
      </c>
    </row>
    <row r="279" spans="1:2" ht="12.75" customHeight="1" thickBot="1" x14ac:dyDescent="0.25">
      <c r="A279" s="11" t="s">
        <v>78</v>
      </c>
      <c r="B279" s="55">
        <f>B38+B192+B72+B90+B102+B184+B80+B166+B230+B134+B63+B147+B113+B174+B218+B155+B200</f>
        <v>1494162.94</v>
      </c>
    </row>
    <row r="280" spans="1:2" ht="21.95" customHeight="1" thickBot="1" x14ac:dyDescent="0.25">
      <c r="A280" s="28" t="s">
        <v>160</v>
      </c>
      <c r="B280" s="56">
        <f>B29-B276</f>
        <v>-400000.00000000093</v>
      </c>
    </row>
    <row r="281" spans="1:2" ht="20.100000000000001" customHeight="1" x14ac:dyDescent="0.2">
      <c r="A281" s="17" t="s">
        <v>79</v>
      </c>
      <c r="B281" s="57">
        <f>SUM(B283:B284)</f>
        <v>400000</v>
      </c>
    </row>
    <row r="282" spans="1:2" ht="9.9499999999999993" customHeight="1" x14ac:dyDescent="0.2">
      <c r="A282" s="12" t="s">
        <v>13</v>
      </c>
      <c r="B282" s="58"/>
    </row>
    <row r="283" spans="1:2" ht="12.75" customHeight="1" x14ac:dyDescent="0.2">
      <c r="A283" s="12" t="s">
        <v>80</v>
      </c>
      <c r="B283" s="48"/>
    </row>
    <row r="284" spans="1:2" ht="12.95" customHeight="1" thickBot="1" x14ac:dyDescent="0.25">
      <c r="A284" s="13" t="s">
        <v>81</v>
      </c>
      <c r="B284" s="59">
        <v>400000</v>
      </c>
    </row>
    <row r="285" spans="1:2" ht="12.95" customHeight="1" x14ac:dyDescent="0.2">
      <c r="A285" s="14"/>
      <c r="B285" s="60"/>
    </row>
    <row r="286" spans="1:2" ht="12.75" customHeight="1" x14ac:dyDescent="0.2">
      <c r="B286" s="60"/>
    </row>
    <row r="287" spans="1:2" ht="12.75" customHeight="1" x14ac:dyDescent="0.2">
      <c r="B287" s="60"/>
    </row>
    <row r="288" spans="1:2" ht="12.75" customHeight="1" x14ac:dyDescent="0.2">
      <c r="B288" s="60"/>
    </row>
    <row r="289" ht="12.7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</sheetData>
  <mergeCells count="2">
    <mergeCell ref="A3:B3"/>
    <mergeCell ref="A4:B4"/>
  </mergeCells>
  <printOptions horizontalCentered="1"/>
  <pageMargins left="0.39370078740157483" right="0.39370078740157483" top="0.59055118110236227" bottom="0.39370078740157483" header="0.51181102362204722" footer="0.11811023622047245"/>
  <pageSetup paperSize="9" scale="85" orientation="portrait" r:id="rId1"/>
  <headerFooter alignWithMargins="0">
    <oddFooter>&amp;CStránka &amp;P</oddFooter>
  </headerFooter>
  <rowBreaks count="2" manualBreakCount="2">
    <brk id="72" max="2" man="1"/>
    <brk id="14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2020</vt:lpstr>
      <vt:lpstr>'2020'!Názvy_tisku</vt:lpstr>
      <vt:lpstr>'2020'!Oblast_tisku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Kopřivová Věra</cp:lastModifiedBy>
  <cp:lastPrinted>2019-11-06T09:40:53Z</cp:lastPrinted>
  <dcterms:created xsi:type="dcterms:W3CDTF">2010-05-26T11:33:11Z</dcterms:created>
  <dcterms:modified xsi:type="dcterms:W3CDTF">2019-12-12T08:54:19Z</dcterms:modified>
</cp:coreProperties>
</file>