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00" yWindow="-30" windowWidth="14520" windowHeight="14640" tabRatio="929"/>
  </bookViews>
  <sheets>
    <sheet name="Rekapitulace" sheetId="9" r:id="rId1"/>
    <sheet name="100 Kotelna_stavební část" sheetId="4" r:id="rId2"/>
    <sheet name="100_1 Technologie" sheetId="1" r:id="rId3"/>
    <sheet name="100_2 Vzduchotechnika" sheetId="5" r:id="rId4"/>
    <sheet name="100_4 Plynové zařízení kotelny" sheetId="8" r:id="rId5"/>
    <sheet name="MaR + elektro S0 100+200" sheetId="6" r:id="rId6"/>
    <sheet name="200 Provozní objekty" sheetId="2" r:id="rId7"/>
    <sheet name="Stavební úprava kanálu" sheetId="12" r:id="rId8"/>
  </sheets>
  <definedNames>
    <definedName name="_xlnm.Print_Titles" localSheetId="2">'100_1 Technologie'!#REF!</definedName>
  </definedNames>
  <calcPr calcId="125725"/>
</workbook>
</file>

<file path=xl/calcChain.xml><?xml version="1.0" encoding="utf-8"?>
<calcChain xmlns="http://schemas.openxmlformats.org/spreadsheetml/2006/main">
  <c r="F62" i="8"/>
  <c r="F61"/>
  <c r="F60"/>
  <c r="F55"/>
  <c r="F54"/>
  <c r="F49"/>
  <c r="F48"/>
  <c r="F47"/>
  <c r="E46"/>
  <c r="E45"/>
  <c r="E44"/>
  <c r="F40"/>
  <c r="F39"/>
  <c r="F34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E33"/>
  <c r="E32"/>
  <c r="E31"/>
  <c r="E30"/>
  <c r="E29"/>
  <c r="E28"/>
  <c r="E25"/>
  <c r="E24"/>
  <c r="E19"/>
  <c r="E18"/>
  <c r="E17"/>
  <c r="E16"/>
  <c r="E15"/>
  <c r="E14"/>
  <c r="E13"/>
  <c r="E12"/>
  <c r="E11"/>
</calcChain>
</file>

<file path=xl/sharedStrings.xml><?xml version="1.0" encoding="utf-8"?>
<sst xmlns="http://schemas.openxmlformats.org/spreadsheetml/2006/main" count="1531" uniqueCount="706">
  <si>
    <t>VÝKAZ VÝMĚR</t>
  </si>
  <si>
    <t>Příloha technické zprávy</t>
  </si>
  <si>
    <t>Stavba : Ekologizace zdroje vytápění v Nemocnici Nový Bydžov</t>
  </si>
  <si>
    <t>Objekt : SO 100-Kotelna</t>
  </si>
  <si>
    <t>Soubor : PS 1 - Technologie</t>
  </si>
  <si>
    <t>Objednatel: Královehradecký kraj, Pivovarské náměstí 1245/2, 500 03 Hradec Králové</t>
  </si>
  <si>
    <t>Zpracoval : Ing. Šárka Hlínová</t>
  </si>
  <si>
    <t>Zhotovitel : Energis 92, s.r.o.</t>
  </si>
  <si>
    <t>Datum :5/2010</t>
  </si>
  <si>
    <t>P.Č.</t>
  </si>
  <si>
    <t>Popis</t>
  </si>
  <si>
    <t>MJ</t>
  </si>
  <si>
    <t>Množství celkem</t>
  </si>
  <si>
    <t>Jednotková cena</t>
  </si>
  <si>
    <t>Celkem</t>
  </si>
  <si>
    <t>ks</t>
  </si>
  <si>
    <t>Zařízení</t>
  </si>
  <si>
    <t>Hydraulický vyrovnávač dynamických tlaků, max.průtok 50m3/h</t>
  </si>
  <si>
    <t>Rozdělovač topné vody DN300</t>
  </si>
  <si>
    <t>Sběrač topné vody DN300</t>
  </si>
  <si>
    <t>Tlaková membránová expanzní nádoba pro uzavřené topné soustavy o objemu 1000l, s přípojným hrdlem 1'' a s max. dovoleným tlakem 6bar včetně kulového kohoutu se zajištěním pro oddělení přídavné nádoby, nádoba schválena ve smyslu Evropské směrnice pro tlaková zařízení 97/23/EG</t>
  </si>
  <si>
    <t>Otopné těleso deskové, připojení klasické, výkon 1348W</t>
  </si>
  <si>
    <t>Otopné těleso deskové, připojení klasické, výkon 2766W</t>
  </si>
  <si>
    <t>Otopné těleso deskové, připojení klasické, výkon 382W</t>
  </si>
  <si>
    <t>Otopné těleso deskové, připojení klasické, výkon 4028W</t>
  </si>
  <si>
    <t>Otopné těleso deskové, připojení klasické, výkon 6713W</t>
  </si>
  <si>
    <t>Otopné těleso deskové, připojení klasické, výkon 1201W</t>
  </si>
  <si>
    <t>Teplovzdušná vytápěcí jednotka, výkon 11000W</t>
  </si>
  <si>
    <t>Teplovzdušná vytápěcí jednotka, výkon 12500W</t>
  </si>
  <si>
    <t>3-cestný regulační ventil DN25 PN16, kvs=10m3/h včetně elektrického pohonu s 3-bodovým řízením a napájením 230V</t>
  </si>
  <si>
    <t>3-cestný regulační ventil DN100 PN16, kvs=160m3/h včetně elektrického pohonu s 3-bodovým řízením a napájením 230V</t>
  </si>
  <si>
    <t>Filtr 5/4''</t>
  </si>
  <si>
    <t>Filtr 2''</t>
  </si>
  <si>
    <t>Filtr DN125 PN6</t>
  </si>
  <si>
    <t>Filtr DN150 PN6</t>
  </si>
  <si>
    <t>Jímka pro čidlo teploty</t>
  </si>
  <si>
    <t xml:space="preserve">Jímka pro čidlo tlaku </t>
  </si>
  <si>
    <t>Kulový kohout uzavírací přímý 1''</t>
  </si>
  <si>
    <t>Kulový kohout uzavírací přímý 5/4''</t>
  </si>
  <si>
    <t>Kulový kohout uzavírací přímý 2''</t>
  </si>
  <si>
    <t>Magnetický ventil DN25 pro dopouštění upravené vody do teplovodní soustavy</t>
  </si>
  <si>
    <t>Měřič tepla s ultrazvukovým průtokoměrem DN25 (Qn=2,5m3/h) s impulsním výstupem a kalorimetrickým počítadlem</t>
  </si>
  <si>
    <t>Měřič tepla s ultrazvukovým průtokoměrem DN32 (Qn=3,5m3/h) s impulsním výstupem a kalorimetrickým počítadlem</t>
  </si>
  <si>
    <t>Mezikus pro možnou budoucí instalaci měřiče tepla DN100 (4ks přírub)</t>
  </si>
  <si>
    <t>Mezipřírubová klapka DN125 PN6</t>
  </si>
  <si>
    <t>Mezipřírubová klapka DN150 PN6</t>
  </si>
  <si>
    <t>Oběhové čerpadlo kotlového okruhu 3-stupňové (1.stupeň otáček), Q=26,5m3/h, H=2,5m, napájení 400-415V, P1=0,487kW</t>
  </si>
  <si>
    <t>Oběhové čerpadlo topné vody 3-stupňové (1.stupeň otáček), Q=2m3/h, H=6,5m, napájení 230V, P1=0,191kW</t>
  </si>
  <si>
    <t>Oběhové čerpadlo topné vody s integrovaným frekvenčním měničem, Q=0,86m3/h, H=7,5m, napájení 230-240V, P1=0,087kW, způsob regulace - řízení na proporcionální tlak</t>
  </si>
  <si>
    <t>Oběhové zdvojené inline čerpadlo topné vody s integrovaným frekvenčním měničem (provozováno jako 100% záloha), Q=34m3/h, H=10m, napájení 380-480V, P1=1,5kW, způsob regulace - řízení na proporcionální tlak</t>
  </si>
  <si>
    <t>Pojistný ventil 6/4-2'' PS=3bar</t>
  </si>
  <si>
    <t>Teploměr ukazovací ø100mm rozsah 0-120°C</t>
  </si>
  <si>
    <t>Tlakoměr ukazovací ø100mm rozsah 0-0,6MPa včetně příslušenství</t>
  </si>
  <si>
    <t>Uvolňovací nádobka k fázovému oddělení vody a páry na výfuku pojistného ventilu ø480 (vstupní hrdlo DN80, výstupní hrdlo - pára DN100, výstupní hrdlo - voda DN100)</t>
  </si>
  <si>
    <t>Vodoměr 1'' s impulsním výstupem</t>
  </si>
  <si>
    <t>Vypouštěcí ventil 1/2''</t>
  </si>
  <si>
    <t>Vypouštěcí ventil 3/4''</t>
  </si>
  <si>
    <t>Zpětná klapka DN150 PN6</t>
  </si>
  <si>
    <t>Zpětná klapka DN32 PN6</t>
  </si>
  <si>
    <t>Zpětná klapka DN50 PN6</t>
  </si>
  <si>
    <t>Termostatická hlavice pro otopná tělesa</t>
  </si>
  <si>
    <t>Rohový ventil pro připojení otopných těles 1/2''</t>
  </si>
  <si>
    <t>Rohové šroubení s vypouštěním 1/2''</t>
  </si>
  <si>
    <t xml:space="preserve">Automatický odvzdušňovací ventil </t>
  </si>
  <si>
    <t>Armatury</t>
  </si>
  <si>
    <t xml:space="preserve">Ocelové potrubí </t>
  </si>
  <si>
    <t>m</t>
  </si>
  <si>
    <t>Nerezové potrubí</t>
  </si>
  <si>
    <t>Tepelná izolace s hliníkovou folií pro potrubí DN20 tl.40mm  dle vyhl.193/2007Sb.</t>
  </si>
  <si>
    <t>Tepelná izolace s hliníkovou folií pro potrubí DN25 tl.50mm dle vyhl.193/2007Sb.</t>
  </si>
  <si>
    <t>Tepelná izolace s hliníkovou folií pro potrubí DN32 tl.60mm dle vyhl.193/2007Sb.</t>
  </si>
  <si>
    <t>Tepelná izolace s hliníkovou folií pro potrubí DN40 tl.40mm dle vyhl.193/2007Sb.</t>
  </si>
  <si>
    <t>Nátěry potrubí - 2x základní nátěr do DN50</t>
  </si>
  <si>
    <t>Nátěry potrubí - 2x základní nátěr od DN125</t>
  </si>
  <si>
    <t xml:space="preserve">m2 </t>
  </si>
  <si>
    <t>Nátěry potrubí - 2x základní nátěr do DN100</t>
  </si>
  <si>
    <t>Kondenzátní nádrž na vratný kondenzát o využitelném objemu 700l, včetně o příslušenství</t>
  </si>
  <si>
    <t>Kondenzátní čerpadlo se sníženou nátokovou výškou, Q=1,4m3/h, H=8m, napájení 220-240D, 380-415 Y V</t>
  </si>
  <si>
    <t>Kompresor, max. tlak 8bar(g), nasávané množství vzduchu 105l/min</t>
  </si>
  <si>
    <t>Chemická úpravna vody s min. kapacitou 0,7m3/hod, skládající se z:vstupní mechanický vložkový filtr 1 ks (potrubní připojení: DN 25, filtrační účinnost 50 um, průtok: do 3 m3/hod), automatické zdvojené změkčovací zařízení (skládající se ze sklolaminátových kolon se změkčovacím ionexem (2 ks), řídící mikroprocesorové jednotky (1 ks), solného tanku s vestavbou (1 ks), požadavek na půdorysnouplochu: 1000x2000mm, výška zařízení: 1800mm, el. napájení: 230 V, 20 W, potrubní připojení: DN 40, pracovní tlak: 0,5 - 0,8 MPa, pracovní teplota: 5 - 40 °C, odpad: PVC hadice 3/4“), dávkovací stanice chemikálií pro teplovodní systém 2 kpl (vlastního dávkovacího čerpadla osazeného na chemickém, zásobníku (2ks), zásobník chemikálií PE průsvitný, objem 100 l (2 ks), el. míchadla chemikálií osazeného na zásobníku (2 ks) záchytné havarijní vany PP (2 ks), napájení: přípojka 230 V pro napojení do svorkovnice motoru, míchadla (120W) (2 x), zásuvka 230 V pro napájení dávkovacího čerpadla (20 W)  (2 x), výška zařízení: 1400mm; půdorysný rozměr: 800x800mm (2x),  napojovací místa: výtlaky dávkovacích čerpadel - závity 1/2“  budou  napojeny do rozdělovače topného systému (napojení  přes uzavírací kulové ventily); Výtlak dávkovacích čerpadel: 10 bar,  Do prostoru dávkovacích stanic je třeba přivést změkčenou vodu. Přípojku zakončit zahradním kulovým ventilem s PVC hadicí pro  napouštění zásobníků chemikálií změkčenou vodou;  příslušenství: testovací souprava pro kontrolu obsahu fosfátu (1 ks),  testovací souprava pro kontrolu obsahu siřičitanu (1 ks)), dávkovací stanice chemikálií 1 kpl (slouží pro dávkování sekvestračního činidla před jednotkou reversní osmosy;  Dávkovací stanice sestává z: vlastního dávkovacího čerpadla osazeného na chemickém  zásobníku, zásobník chemikálií PE průsvitný, objem 100 l; záchytné havarijní vany PP;  zásuvka 230 V pro napájení dávkovacího čerpadla (20 W);  výška zařízení: 1400 mm;  půdorysný rozměr 800 x 800 m;  Výtlak dávkovacího čerpadla: 10 bar; Do prostoru dávkovacích stanice je třeba přivést změkčenou vodu;  Přípojku zakončit zahradním kulovým ventilem s PVC hadicí pro  napouštění zásobníků chemikálií změkčenou vodou; příslušenství: vodoměr s vysílačem impulsů pro řízení dávkovacího  čerpadla), jednotka reversní osmosy pro snižování alkality a vodivosti upravené vody 1 kpl (sestávající se z: vstupní 5 um filtrace;  nosného ocelového rámu opatřeného nátěrem;  modulů reversní osmosy včetně pouzder;  vysokotlakého čerpadla;  průtokoměrů;  regulačních ventilů pro nastavení průtoku odpadu  a recirkulace;  jednotky měření vodivosti s vypouštěním prvního  permeátu;  půdorysný rozměr: 1000 x 1000 mm;  výška zařízení: 1500 mm;  potrubní připojení: nátok, výstup, odpad: DN 25;  výkon zařízení: 800 l/hod;  průtok do odpadu: 400 l/hod;  vstupní tlak: min 2 bar;  pracovní tlak: 15 bar;  el. přípojka: 3x220/380 V, 5 kW), nádrž permeátu 1 ks ( válcová nádrž o objemu 200 l;  průměr nádrže: 700 mm;  výška nádrže: 600 mm; vybavení: automatické dopouštění;  blokování proti chodu nasucho),  distribuční čerpadlo pro dopouštění napájecí nádrže upravenou vodou 1 ks ( el. napájení: 230 V 300 W; čerpadlo řízeno z TS na tlakové nádobě s vakem; požadavek na prostor cca 1 m2; potrubní připojení: DN 25; tlak na výstupu z čerpadla:  2 - 3,5 bar),   dávkovací stanice chemikálií pro parní kotel 2 kpl ( sestávající z:  vlastního dávkovacího čerpadla osazeného na chemickém zásobníku (2ks);  zásobník chemikálií PE průsvitný, objem 100 l (2 ks);  el. míchadla chemikálií osazeného na zásobníku (2 ks); záchytné havarijní vany PP (2 ks); napájení: přípojka 230 V pro napojení do svorkovnice motoru  míchadla (120W) (2 x);  zásuvka 230 V pro napájení dávkovacího čerpadla (20 W)  (2 x);  výška zařízení: 1400 mm;  půdorysný rozměr 800 x 800 mm (2 x); napojovací místa: výtlaky dávkovacích čerpadel - závity 1/2“  budou  napojeny do rozdělovače topného systému (napojení přes uzavírací kulové ventily);  Výtlak dávkovacích čerpadel: 10 bar; Do prostoru dávkovacích stanic je třeba přivést změkčenou vodu;  Přípojku zakončit zahradním kulovým ventilem s PVC hadicí pro  napouštění zásobníků chemikálií změkčenou vodou), - průtočný UV zářič ( přípojka 230 V 100 W, potrubní připojení DN 25)</t>
  </si>
  <si>
    <t>Výlevka</t>
  </si>
  <si>
    <t>Stavoznak na kondenzátní nádrž</t>
  </si>
  <si>
    <t>Filtr DN32 PN16</t>
  </si>
  <si>
    <t>Kulový kohout uzavírací přímý 3/4'' s vypoustěním</t>
  </si>
  <si>
    <t>Mezipřírubová klapka  DN65 PN 6</t>
  </si>
  <si>
    <t>Kulový kohout uzavírací přímý 6/4''</t>
  </si>
  <si>
    <t>Odvaděč kondenzátu - plovákový DN20 PN16</t>
  </si>
  <si>
    <t>Odvaděč kondenzátu - termodynamický DN20 PN16</t>
  </si>
  <si>
    <t>Regulační ventil chladicí vody včetně pohonu - regulace teploty výstupní vody - dochlazení</t>
  </si>
  <si>
    <t>Teploměr ukazovací ø100mm rozsah 0-200°C</t>
  </si>
  <si>
    <t>Tlakoměr ukazovací ø100mm rozsah 0-0,16MPa včetně příslušenství</t>
  </si>
  <si>
    <t>Ultrazvukový průtokoměr DN25 (Q=1,5m3/h) s impulsním výstupem a kalorimetrickým počítadlem</t>
  </si>
  <si>
    <t>Ventil uzavírací bezúdržbový přímý z tvárné litiny DN20 PN16</t>
  </si>
  <si>
    <t>Ventil uzavírací bezúdržbový přímý z tvárné litiny DN32 PN16</t>
  </si>
  <si>
    <t>Zpětný ventil 3/4''</t>
  </si>
  <si>
    <t>Zpětný ventil 5/4''</t>
  </si>
  <si>
    <t>Zpětný ventil 2''</t>
  </si>
  <si>
    <t>Zpětný klapka  DN65</t>
  </si>
  <si>
    <t>Potrubí ocelové pozinkované 5/4'' včetně tvarovek</t>
  </si>
  <si>
    <t>Potrubí ocelové pozinkované 3/4'' včetně tvarovek</t>
  </si>
  <si>
    <t>Potrubí ocelové pozinkované 1'' včetně tvarovek</t>
  </si>
  <si>
    <t>Pozinkové potrubí</t>
  </si>
  <si>
    <t>Ostatní potrubní částí</t>
  </si>
  <si>
    <t>Hadička k pneupohonům ø8mm</t>
  </si>
  <si>
    <t>Tepelná izolace s hliníkovou folií pro potrubí DN65 tl.60mm dle vyhl.193/2007Sb.</t>
  </si>
  <si>
    <t>Teplná izolace tl.100mm pro zařízení (rozdělovače, sběrače, napájecí nádrž, kondenzátní nádrž, HVDT, expandér odluhu a odkalu,…)</t>
  </si>
  <si>
    <t>Oplechování plechem tl.0,8mm na zařízení (rozdělovače, sběrače, napájecí nádrž, kondenzátní nádrž, HVDT, expandér odluhu a odkalu,…)</t>
  </si>
  <si>
    <t>Nástěnný elektrický zásobník TeV o objemu 30l a příkonu 1-4kW (230V)</t>
  </si>
  <si>
    <t>Uložení teplovodního potrubí</t>
  </si>
  <si>
    <t>soub.</t>
  </si>
  <si>
    <t>Uložení parního potrubí</t>
  </si>
  <si>
    <t>Ocelové konstrukce</t>
  </si>
  <si>
    <t>Uvedení parních kotlů do provozu</t>
  </si>
  <si>
    <t>Uvedení teplovodních kotlů do provozu</t>
  </si>
  <si>
    <t>Měření emisí</t>
  </si>
  <si>
    <t>Měření hluku</t>
  </si>
  <si>
    <t>Manipulace s kotlem na stavbě + usazení</t>
  </si>
  <si>
    <t>Doprava ostatního zařízení včetně manipulace na stavbě + uzasení</t>
  </si>
  <si>
    <t>Režijní náklady</t>
  </si>
  <si>
    <t xml:space="preserve">Zkoušky </t>
  </si>
  <si>
    <t>Štítky</t>
  </si>
  <si>
    <t>Tepelné izolace a nátěry</t>
  </si>
  <si>
    <t>Ostaní</t>
  </si>
  <si>
    <t>PS 100/1 - CELKEM</t>
  </si>
  <si>
    <t>Snímatelé izolační pouzdro na filtr DN32</t>
  </si>
  <si>
    <t>Snímatelé izolační pouzdro na filtr DN50</t>
  </si>
  <si>
    <t>Snímatelé izolační pouzdro na ventil DN20</t>
  </si>
  <si>
    <t>Snímatelé izolační pouzdro na ventil DN32</t>
  </si>
  <si>
    <t>Kombinovaný rozdělovač a sběrač pro topné systémy pro průtok 6m3/h</t>
  </si>
  <si>
    <t>Měřič tepla s ultrazvukovým průtokoměrem DN32 (Qn=6m3/h) s možností instalace impulsního výstupu a kalorimetrickým počítadlem</t>
  </si>
  <si>
    <t>Regulátor diferenčního tlaku DN32, kvs=12m3/h s plynulým nastavení tlakové diference v rozsahu 5-30kPa, včetně připojení pro navaření</t>
  </si>
  <si>
    <t>Oběhové čerpadlo, Q=1,5m3/h, H=5m, napájení 230-240V, P1=0,057kW, řízení na proporcionální tlak</t>
  </si>
  <si>
    <t>2-cestný regulační ventil DN25 PN16, kvs=10m3/h včetně elektrického pohonu s havarijní funkcí s řízením 0-10V a napájením 24V</t>
  </si>
  <si>
    <t xml:space="preserve">Oplechování rozdělovačů plechem tl.0,8mm </t>
  </si>
  <si>
    <t>Teplná izolace tl.100mm pro rozdělovače</t>
  </si>
  <si>
    <t>Kombinovaný rozdělovač a sběrač pro topné systémy pro průtok 15m3/h</t>
  </si>
  <si>
    <t>Měřič tepla s ultrazvukovým průtokoměrem DN65 (Qn=25m3/h) s možností instalace impulsního výstupu a kalorimetrickým počítadlem</t>
  </si>
  <si>
    <t>Regulátor diferenčního tlaku DN80, kvs=60m3/h s plynulým nastavení tlakové diference v rozsahu 5-30kPa, včetně připojení pro navaření</t>
  </si>
  <si>
    <t>Oběhové čerpadlo, Q=7,1m3/h, H=5m, napájení 230-240V, P1=0,186kW, řízení na proporcionální tlak</t>
  </si>
  <si>
    <t>Oběhové čerpadlo 3-stupňové (1.stupeň otáček), Q=2,2m3/h, H=2m, napájení 230V, P1=0,061kW</t>
  </si>
  <si>
    <t>Oběhové čerpadlo 3-stupňové (1.stupeň otázek), Q=0,7m3/h, H=2m, napájení 230-240V, P1=0,03kW</t>
  </si>
  <si>
    <t>2-cestný regulační ventil DN65 PN25, kvs=63m3/h včetně elektrického pohonu s havarijní funkcí s řízením 0-10V a napájením 24V</t>
  </si>
  <si>
    <t>2-cestná uzavírací armatura DN40 PN16, kvs=32m3/h včetně elektrického pohonu s havarijní funkcí s napájením 24V</t>
  </si>
  <si>
    <t>2-cestná uzavírací armatura DN32 PN16, kvs=32m3/h včetně elektrického pohonu s havarijní funkcí s napájením 24V</t>
  </si>
  <si>
    <t>Regulátor diferenčního tlaku DN50, kvs=30m3/h s plynulým nastavením tlakové diference v rozsahu 5-30kPa, včetně připojení pro navaření</t>
  </si>
  <si>
    <t>Oběhové inline čerpadlo, Q=8,6m3/h, H=2m, napájení 220-240V, P1=0,185kW, řízení na proporcionální tlak</t>
  </si>
  <si>
    <t>Oběhové čerpadlo, Q=1,3m3/h, H=2m, napájení 230-240V, P1=0,024kW, řízení na proporcionální tlak</t>
  </si>
  <si>
    <t>Oběhové čerpadlo 3-stupňové (1.stupeň otáček), Q=1,3m3/h, H=2,5m, napájení 230V, P1=0,041kW</t>
  </si>
  <si>
    <t>Kombinovaný rozdělovač a sběrač pro topné systémy pro průtok 10m3/h</t>
  </si>
  <si>
    <t>Regulátor diferenčního tlaku DN65, kvs=60m3/h s plynulým nastavením tlakové diference v rozsahu 5-30kPa, včetně připojení pro navaření</t>
  </si>
  <si>
    <t>Oběhové čerpadlo, Q=6,5m3/h, H=5,5m, napájení 220-240V, P1=0,2kW, řízení na proporcionální tlak</t>
  </si>
  <si>
    <t>Oběhové čerpadlo 3-stupňové (1.stupeň otáček), Q=1,7m3/h, H=2,5m, napájení 2300V, P1=0,041kW</t>
  </si>
  <si>
    <t>2-cestný regulační ventil DN50 PN25, kvs=40m3/h včetně elektrického pohonu s havarijním funkcí s řízením 0-10V a napájením 24V</t>
  </si>
  <si>
    <t>Předizolované potrubí</t>
  </si>
  <si>
    <t>Rozdělovač DN200</t>
  </si>
  <si>
    <t>Separátor páry - vstupní / výstupní hrdlo DN150</t>
  </si>
  <si>
    <t>Filtr přírubový DN32 PN16</t>
  </si>
  <si>
    <t>Odvaděč kondenzátu - plovákový přírubový DN25 PN16</t>
  </si>
  <si>
    <t>Ventil uzavírací bezúdržbový přímý z tvárné litiny DN 32 PN16</t>
  </si>
  <si>
    <t>Ventil uzavírací bezúdržbový přímý z tvárné litiny DN 200 PN16</t>
  </si>
  <si>
    <t>Zásobníkový ohřívač vody o objemu 500l s vestavěným teplovodním výměníkem o výhřevné ploše 2,5m2 pro ohřev teplé vody s magnesitovou anodou, max.provozní tkal zásobníku a výměníku je 10bar a max.provozní teplota zásobníku je 95°C</t>
  </si>
  <si>
    <t>Tlaková membránová expanzní nádoba pro soustavy pitné vody o objemu 8l, dovolený max.pracovní přetlak 10bar včetně průtočné armatury</t>
  </si>
  <si>
    <t>Vodoměr 3/4'' s impulsním výstupem</t>
  </si>
  <si>
    <t>Oddělovač systému pitné vody 3/4''</t>
  </si>
  <si>
    <t>Tlakoměr ukazovací ø100mm rozsah 0-1,6MPa včetně příslušenství</t>
  </si>
  <si>
    <t>Pojistný ventil 1/2''-3/4'' PS=6bar</t>
  </si>
  <si>
    <t>Plastové potrubí</t>
  </si>
  <si>
    <t>Zásobníkový ohřívač vody o objemu 200l s vestavěným teplovodním výměníkem o výhřevné ploše 1,5m2 pro ohřev teplé vody s magnesitovou anodou, max.provozní tkal zásobníku a výměníku je 10bar a max.provozní teplota zásobníku je 95°C</t>
  </si>
  <si>
    <t>Tlaková membránová expanzní nádoba pro soustavy pitné vody o objemu 33l, dovolený max.pracovní přetlak 10bar včetně průtočné armatury</t>
  </si>
  <si>
    <t>Oddělovač systému pitné vody 6/4''</t>
  </si>
  <si>
    <t>Zásobníkový ohřívač vody o objemu 750l s vestavěným teplovodním výměníkem o výhřevné ploše 3,4m2 pro ohřev teplé vody s magnesitovou anodou, max.provozní tkal zásobníku a výměníku je 10bar a max.provozní teplota zásobníku je 95°C</t>
  </si>
  <si>
    <t>Oběhové čerpadlo 3-stupňové bronzové (1stupeň otáček) Q=0,6m3/h, H=3m, napájení 230V P1=0,045kW</t>
  </si>
  <si>
    <t>Filtr pro pitnou vodu 5/4''</t>
  </si>
  <si>
    <t>Zásobníkový ohřívač vody o objemu 1000l s vestavěným teplovodním výměníkem o výhřevné ploše 3,5m2 pro ohřev teplé vody s magnesitovou anodou, max.provozní tkal zásobníku a výměníku je 10bar a max.provozní teplota zásobníku je 95°C</t>
  </si>
  <si>
    <t>Uložení potrubí TeV, SV, cirkulace</t>
  </si>
  <si>
    <t>Ocelkové konstrukce</t>
  </si>
  <si>
    <t>Přesun hmot</t>
  </si>
  <si>
    <t>PS 200 - CELKEM</t>
  </si>
  <si>
    <t>Ostatní</t>
  </si>
  <si>
    <t>Snímatelné izolační pouzdro na filtr DN32</t>
  </si>
  <si>
    <t>Snímatelné izolační pouzdr na ventil DN32</t>
  </si>
  <si>
    <t>Snímatelné izolační pouzdr na ventil DN200</t>
  </si>
  <si>
    <t>ROZPOČET S VÝKAZEM VÝMĚR</t>
  </si>
  <si>
    <t>Stavba:   Ekologizace zdroje vytápění v nemocnici Nový Bydžov</t>
  </si>
  <si>
    <t xml:space="preserve">Objekt:   </t>
  </si>
  <si>
    <t>SO 100 - Kotelna</t>
  </si>
  <si>
    <t xml:space="preserve">JKSO:   </t>
  </si>
  <si>
    <t xml:space="preserve">EČO:   </t>
  </si>
  <si>
    <t xml:space="preserve">Objednatel:   </t>
  </si>
  <si>
    <t>Zpracoval:   J.Prošková</t>
  </si>
  <si>
    <t xml:space="preserve">Zhotovitel:   </t>
  </si>
  <si>
    <t>Datum:   8.4.2010</t>
  </si>
  <si>
    <t>KCN</t>
  </si>
  <si>
    <t>Kód položky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</si>
  <si>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</si>
  <si>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</si>
  <si>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</si>
  <si>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</si>
  <si>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</si>
  <si>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</si>
  <si>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</si>
  <si>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</si>
  <si>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</si>
  <si>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</si>
  <si>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</si>
  <si>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>Práce a dodávky HSV</t>
  </si>
  <si>
    <t>Zemní práce</t>
  </si>
  <si>
    <t>001</t>
  </si>
  <si>
    <t>Hloubení jam nezapažených v hornině tř. 3 objemu do 100 m3</t>
  </si>
  <si>
    <t>m3</t>
  </si>
  <si>
    <t>Příplatek za lepivost u hloubení jam nezapažených v hornině tř. 3</t>
  </si>
  <si>
    <t>Svislé přemístění výkopku z horniny tř. 1 až 4 hl výkopu do 2,5 m</t>
  </si>
  <si>
    <t>Vodorovné přemístění do 10000 m výkopku z horniny tř. 1 až 4</t>
  </si>
  <si>
    <t>Nakládání výkopku z hornin tř. 1 až 4 do 100 m3</t>
  </si>
  <si>
    <t>Uložení sypaniny na skládky</t>
  </si>
  <si>
    <t>Poplatek za uložení odpadu ze sypaniny na skládce (skládkovné)</t>
  </si>
  <si>
    <t>t</t>
  </si>
  <si>
    <t>Zakládání</t>
  </si>
  <si>
    <t>011</t>
  </si>
  <si>
    <t>Základové patky z betonu tř. C 16/20</t>
  </si>
  <si>
    <t>Zřízení bednění stěn základových patek</t>
  </si>
  <si>
    <t>m2</t>
  </si>
  <si>
    <t>Odstranění bednění stěn základových patek</t>
  </si>
  <si>
    <t>015</t>
  </si>
  <si>
    <t>Základ pod stroje z betonu do 5 m3 tř. C 16/20 složitosti I</t>
  </si>
  <si>
    <t>Svislé a kompletní konstrukce</t>
  </si>
  <si>
    <t>014</t>
  </si>
  <si>
    <t>Zazdívka otvorů pl do 4 m2 ve zdivu nadzákladovém cihlami pálenými na MVC</t>
  </si>
  <si>
    <t>Montáž ŽB překladů prefabrikovaných do rýh světlosti otvoru do 1050 mm</t>
  </si>
  <si>
    <t>kus</t>
  </si>
  <si>
    <t>593</t>
  </si>
  <si>
    <t>překlad železobetonový RZP 1/10 119x14x14 cm</t>
  </si>
  <si>
    <t>překlad železobetonový RZP 119/12/24 V 119x11,5x24 cm</t>
  </si>
  <si>
    <t>Vodorovné konstrukce</t>
  </si>
  <si>
    <t>R</t>
  </si>
  <si>
    <t>D+M Doplnění stávající konstrukce střechy - po demontáži světlíku - kompletní provedení</t>
  </si>
  <si>
    <t>Úpravy povrchů, podlahy a osazování výplní</t>
  </si>
  <si>
    <t>Omítka malých ploch vnitřních stěn do 1m2</t>
  </si>
  <si>
    <t>Omítka malých ploch vnějších stěn do 1m2 vč.fas.nátěru</t>
  </si>
  <si>
    <t>Oprava vnitřních omítek štukových stěn MV v rozsahu do 30 %</t>
  </si>
  <si>
    <t>Vnitřní omítka zdiva vápenocementová ze suchých směsí štuková</t>
  </si>
  <si>
    <t>Vnější omítka stěn a štítů vápenná nebo vápenocementová hladká složitosti II , vč.fas.nátěru</t>
  </si>
  <si>
    <t>Doplnění dosavadních mazanin betonem prostým pl do 4 m2 tl do 80 mm</t>
  </si>
  <si>
    <t>"po vybourání stáv.základů"</t>
  </si>
  <si>
    <t>Osazování kovových rámů do 1 m2 na MC - mřížky VZD</t>
  </si>
  <si>
    <t>9</t>
  </si>
  <si>
    <t>Ostatní konstrukce a práce-bourání</t>
  </si>
  <si>
    <t>003</t>
  </si>
  <si>
    <t>Montáž lešení řadového trubkového lehkého s podlahami zatížení do 200 kg/m2 š do 1,5 m v do 10 m</t>
  </si>
  <si>
    <t>Příplatek k lešení řadovému trubkovému lehkému s podlahami š 1,5 m v 10 m za první a ZKD den použití</t>
  </si>
  <si>
    <t>Demontáž lešení řadového trubkového lehkého s podlahami zatížení do 200 kg/m2 š do 1,5 m v do 10 m</t>
  </si>
  <si>
    <t>Lešení lehké pomocné kozové trubkové o výšce lešeňové podlahy do 1,2 m</t>
  </si>
  <si>
    <t>Lešení lehké pomocné kozové trubkové o výšce lešeňové podlahy do 2,5 m</t>
  </si>
  <si>
    <t>Vyčištění budov průmyslových objektů při jakékoliv výšce podlaží</t>
  </si>
  <si>
    <t>013</t>
  </si>
  <si>
    <t>Bourání základů z betonu prostého</t>
  </si>
  <si>
    <t>Vybourání dřevěných rámů oken dvojitých nebo zdvojených pl do 4 m2 vč.vyvěšení křídel</t>
  </si>
  <si>
    <t>Vybourání otvorů ve zdivu cihelném pl do 1 m2 na MVC nebo MV tl do 600 mm</t>
  </si>
  <si>
    <t>Vysekání rýh ve zdivu cihelném pro vtahování nosníků hl do 150 mm v do 250 mm</t>
  </si>
  <si>
    <t>Otlučení vnitřních omítek stěn MV nebo MVC stěn o rozsahu do 30 %</t>
  </si>
  <si>
    <t>Odvoz suti a vybouraných hmot na skládku do 1 km</t>
  </si>
  <si>
    <t>Odvoz suti a vybouraných hmot na skládku ZKD 1 km přes 1 km</t>
  </si>
  <si>
    <t>Vnitrostaveništní vodorovná doprava suti a vybouraných hmot do 10 m</t>
  </si>
  <si>
    <t>Vnitrostaveništní vodorovná doprava suti a vybouraných hmot ZKD 5 m přes 10 m</t>
  </si>
  <si>
    <t>Poplatek za uložení stavebního směsného odpadu na skládce (skládkovné)</t>
  </si>
  <si>
    <t>Ostatní stavební práce - přípomoce profesím  ( cca 60 hodin)</t>
  </si>
  <si>
    <t>sou</t>
  </si>
  <si>
    <t>99</t>
  </si>
  <si>
    <t>Přesun hmot pro opravy a údržbu budov v do 25 m</t>
  </si>
  <si>
    <t>PSV</t>
  </si>
  <si>
    <t>Práce a dodávky PSV</t>
  </si>
  <si>
    <t>764</t>
  </si>
  <si>
    <t>Konstrukce klempířské</t>
  </si>
  <si>
    <t>Demontáž oplechování parapetu rš do 330 mm</t>
  </si>
  <si>
    <t>Přesun hmot pro konstrukce klempířské v objektech v do 12 m</t>
  </si>
  <si>
    <t>%</t>
  </si>
  <si>
    <t>767</t>
  </si>
  <si>
    <t>Konstrukce zámečnické</t>
  </si>
  <si>
    <t>Odstranění ocelových plošin vedle kotlů - kompletní vč.odvozu a likvidace - upřesnit dle skutečnosti</t>
  </si>
  <si>
    <t>Demontáž světlíků všech typů se zasklením</t>
  </si>
  <si>
    <t>Úprava stáv.dvoukř.vrat  - provést hlukovou izolace vč.zaplech.pozink.plecuem - kompl.provedení dle popisu</t>
  </si>
  <si>
    <t>D+M Ocel.profil  U 100  vč.povrchové úptavy - lemování základů</t>
  </si>
  <si>
    <t>kg</t>
  </si>
  <si>
    <t>Přesun hmot pro zámečnické konstrukce v objektech v do 12 m</t>
  </si>
  <si>
    <t>771</t>
  </si>
  <si>
    <t>Podlahy z dlaždic</t>
  </si>
  <si>
    <t>Montáž podlah keramických režných hladkých lepených flexibilním lepidlem do 25 ks/m2</t>
  </si>
  <si>
    <t>Dlaždice keramické - upřesnit dle výb.inv.</t>
  </si>
  <si>
    <t>Příplatek k montáž podlah keramických za plochu do 5 m2</t>
  </si>
  <si>
    <t>Příplatek k montáž podlah keramických za spárování tmelem dvousložkovým</t>
  </si>
  <si>
    <t>Příplatek k montáž podlah keramických za lepení dvousložkovým lepidlem</t>
  </si>
  <si>
    <t>Přesun hmot pro podlahy z dlaždic v objektech v do 12 m</t>
  </si>
  <si>
    <t>783</t>
  </si>
  <si>
    <t>Dokončovací práce - nátěry</t>
  </si>
  <si>
    <t>D+M Nátěry klempířských prvků - bude provedeno dle skutečnosti</t>
  </si>
  <si>
    <t>784</t>
  </si>
  <si>
    <t>Dokončovací práce - malby</t>
  </si>
  <si>
    <t>787</t>
  </si>
  <si>
    <t>Dokončovací práce - zasklívání</t>
  </si>
  <si>
    <t>Vysklívání oken a dveří plochy do 3 m2 skla plochého</t>
  </si>
  <si>
    <t>Provedení otvoru ve stávajícím prosklení okna - pro VZD - kompletní vč utěsnění - upřes.dke skutečnosti</t>
  </si>
  <si>
    <t>kpl</t>
  </si>
  <si>
    <t>Přesun hmot pro zasklívání v objektech v do 12 m</t>
  </si>
  <si>
    <t>799</t>
  </si>
  <si>
    <t>Ostatní výrobky</t>
  </si>
  <si>
    <t>D+M Hasicí přístroj sněhový s hasicí schopností 183 B</t>
  </si>
  <si>
    <t>D+M Čidlo detekce požáru - upřesnit dle skutečnosti</t>
  </si>
  <si>
    <t>Zařízení staveniště</t>
  </si>
  <si>
    <t>Soubor : PS 2 - Vzduchotechnika</t>
  </si>
  <si>
    <t>Přívod vzduchu</t>
  </si>
  <si>
    <t>Oblouk 45° 630x800mm se sítem</t>
  </si>
  <si>
    <t xml:space="preserve">Oblouk 90° 800x800mm </t>
  </si>
  <si>
    <t>Průchodka 800x630 - 500mm</t>
  </si>
  <si>
    <t>Regulační klapka</t>
  </si>
  <si>
    <t>Přechod 800x630/1000x500-500mm</t>
  </si>
  <si>
    <t>Tlumič hluku 1000x500-3000mm</t>
  </si>
  <si>
    <t>Přechod 1000x500/800x500-500mm</t>
  </si>
  <si>
    <t>Pružná manžeta 800x500mm</t>
  </si>
  <si>
    <t>Oblouk 90° 800x500mm</t>
  </si>
  <si>
    <t>Přechod 800x500/800x800-500mm</t>
  </si>
  <si>
    <t>Přívodní mřížka 800x800mm</t>
  </si>
  <si>
    <t>Izolace 50mm</t>
  </si>
  <si>
    <t>Odvod vzduchu</t>
  </si>
  <si>
    <t>Odvodní mřížka 1000x500mm</t>
  </si>
  <si>
    <t>Přechod 1000x500/800x630-500mm</t>
  </si>
  <si>
    <t>Regulační klapka 800x630mm</t>
  </si>
  <si>
    <t>Průchodka 800x630-500mm</t>
  </si>
  <si>
    <t>Protidešťová žaluzie 800x630mm</t>
  </si>
  <si>
    <t>Závěsný a montážní systém</t>
  </si>
  <si>
    <t>kpl.</t>
  </si>
  <si>
    <t>Spojovací a těsnící materiál</t>
  </si>
  <si>
    <t>Doprava a režijní náklady</t>
  </si>
  <si>
    <t>VZDUCHOTECHNIKA - CELKEM</t>
  </si>
  <si>
    <t>Tlumič hluku 1000x500-3000mm, hladina akustického výkonu na fasádě objektu musí být menší než Lwa=52dB</t>
  </si>
  <si>
    <r>
      <t xml:space="preserve">Tlumič hluku 1000x500-2000mm, 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hladina akustického výkonu na fasádě objektu musí být menší než Lwa=52dB</t>
    </r>
  </si>
  <si>
    <t>Zpracoval : Ing. Jiří Pulkrábek</t>
  </si>
  <si>
    <t>Datum :4/2010</t>
  </si>
  <si>
    <t>Pos.</t>
  </si>
  <si>
    <t>Typ</t>
  </si>
  <si>
    <t>Počet MJ</t>
  </si>
  <si>
    <t xml:space="preserve">Popis </t>
  </si>
  <si>
    <t>Cena za kus (Kč)</t>
  </si>
  <si>
    <t>Cena za položku (Kč)</t>
  </si>
  <si>
    <t>1. Parní a teplovodní plynová kotelna</t>
  </si>
  <si>
    <t>1.1 Komunikace</t>
  </si>
  <si>
    <t>Ethernet Switch 10/100Mbps, průmyslové provedení, 8-port, nap.10..48VDC, temp.0..60 °C, IP30</t>
  </si>
  <si>
    <t>Spínaný napájecí zdroj 24V=, 15W, nap.230Vst.</t>
  </si>
  <si>
    <t>Jednoportový Power over Ethernet Injector, 802.3af</t>
  </si>
  <si>
    <t>1.2 Řídicí systém</t>
  </si>
  <si>
    <t>Podstanice 200 I/O, Island bus, BacNET/IP</t>
  </si>
  <si>
    <t>Adresovací kolíčky 1 ... 24, + 2 resetovací</t>
  </si>
  <si>
    <t>Popisné štítky, A4</t>
  </si>
  <si>
    <t>Grafický ovládací panel pro podstanice - rozhraní Ethernet</t>
  </si>
  <si>
    <t>Napájecí modul 1.2 A, pojistka 10A</t>
  </si>
  <si>
    <t>Sběrnicový modul, pojistka 10A</t>
  </si>
  <si>
    <t>Univerzální modul, 8 I/O bodů</t>
  </si>
  <si>
    <t>Modul digitálních vstupů, 16 I/O bodů</t>
  </si>
  <si>
    <t>Modul digitálních výstupů, 6 I/O bodů</t>
  </si>
  <si>
    <t>1.3 Periferie</t>
  </si>
  <si>
    <t>Venkovní teplotní čidlo LG-Ni1000, -50…+70°C</t>
  </si>
  <si>
    <t>Prostorové teplotní čidlo LG-Ni1000, -50…+70°C</t>
  </si>
  <si>
    <t>Ponorné teplotní čidlo Ni1000 - s jímkou 100mm, -30…+130°C</t>
  </si>
  <si>
    <t>Ponorné teplotní čidlo Ni1000 - s jímkou 150mm, -30…+130°C</t>
  </si>
  <si>
    <t>Snímač teploty 0-150°C, s jímkou 340 mm</t>
  </si>
  <si>
    <t>Čidlo tlaku pro kapaliny a plyny 0 - 100kPa včetně příslušenství</t>
  </si>
  <si>
    <t>Čidlo tlaku pro kapaliny a plyny 0 - 500kPa včetně příslušenství</t>
  </si>
  <si>
    <t>Čidlo tlaku pro kapaliny a plyny 0 - 1MPa včetně příslušenství</t>
  </si>
  <si>
    <t>Oddělovací jiskrově bezpečný spínací zesilovač jednokanálový</t>
  </si>
  <si>
    <t>Snímač výšky hladiny vody</t>
  </si>
  <si>
    <t>Relé - hlídání hladiny</t>
  </si>
  <si>
    <t>Napájecí zdroj detektorů úniku zemního plynu</t>
  </si>
  <si>
    <t>Detektor úniku zemního plynu, konektor</t>
  </si>
  <si>
    <t>Klapkový pohon 24V, toč. 2-bod, 16 Nm, havar. fce, 2 kont.</t>
  </si>
  <si>
    <t>Houkačka 230V/50Hz, IP54, 100dB</t>
  </si>
  <si>
    <t>STOP tlačítko za sklem v krabici IP55, 1NO+1NC</t>
  </si>
  <si>
    <t>Kladívko</t>
  </si>
  <si>
    <t>Spínací kontakt NO</t>
  </si>
  <si>
    <t>Zásuvka 230VAC/16A, montáž na stěnu</t>
  </si>
  <si>
    <t>1.4 Rozvaděče</t>
  </si>
  <si>
    <t>1.4.1 Rozvaděč RK</t>
  </si>
  <si>
    <t>Rozvaděč RK</t>
  </si>
  <si>
    <t>Skříňový rozvaděč kompletně vyzbrojený dle počtu připojených zařízení včetně atestů a výchozí revize - 2 pole: (rozměry 1 pole: 800x2000x400mm (š,v,h) + sokl 100mm), IP55, RAL7032, včetně řídicího systému (viz specifikace ŘS), bezpečnostního transformátoru a přístrojové náplně (jističe, pojistkové odpínače, přepěťová ochrana tř.C, přepěťová ochrana s VF filtrem tř.D pro ovládací obvody, stykače, relé, přepínače, signálky, svorky, zásuvky 230V AC, zásuvky RJ45, pomocný montážní materiál apod.). Plné dveře. Přívod a vývody horem přes kabelové průchodky, hlavní vypínač s vypínací cívkou, bezpečnostní vyrážecí tlačítko a světelná signalizace rozvaděče pod napětím na dveřích. Stykačové vývody budou jištěné motorovými spouštěči pro motory, do ovládacích obvodů budou zapojeny i pomocné kontakty motorových spouštěčů a vyhodnocovací kontakty teploty motorů (termokontakty resp. termistorová relé). Veškeré stykačové vývody budou ovládané systémem MaR a budou vybaveny otočnými ovladači 1-0-AUT umístěnými uvnitř rozvaděče, světelnou signalizací chodu a zpětném hlášení o chodu motoru do ŘS. Hlavní jistič 80/3/B.</t>
  </si>
  <si>
    <t>Vývod</t>
  </si>
  <si>
    <t>Rozvaděč parního kotle, 3x400V, 3 kW</t>
  </si>
  <si>
    <t>Rozvaděč teplovodního kotle, 3x400V, 1,5 kW</t>
  </si>
  <si>
    <t>Zásuvky 1x230V, 0,2 kW</t>
  </si>
  <si>
    <t>Elektromagnetický ventil 1x230V, 0,1kW</t>
  </si>
  <si>
    <t>Houkačka 1x230V, 0,2 kW</t>
  </si>
  <si>
    <t>Kompresor 1x230V, 1kW</t>
  </si>
  <si>
    <t>Motor 3x400V, 0,5 kW</t>
  </si>
  <si>
    <t>Motor 3x400V, 1 kW</t>
  </si>
  <si>
    <t>Motor 3x400V, 1,5 kW</t>
  </si>
  <si>
    <t>1.4.2 Rozvaděč BA</t>
  </si>
  <si>
    <t>Rozvaděč BA</t>
  </si>
  <si>
    <t>Skříňový rozvaděč kompletně vyzbrojený dle počtu připojených zařízení včetně atestů a výchozí revize - 1 pole: (rozměry: 800x2000x400mm (š,v,h) + sokl 100mm), IP55, RAL7032, včetně řídicího systému (viz specifikace ŘS), bezpečnostního transformátoru a přístrojové náplně (jističe, pojistkové odpínače, přepěťová ochrana tř.C, přepěťová ochrana s VF filtrem tř.D pro ovládací obvody, stykače, relé, přepínače, signálky, svorky, zásuvky 230V AC, zásuvky RJ45, pomocný montážní materiál apod.). Plné dveře. Přívod a vývody horem přes kabelové průchodky, hlavní vypínač s vypínací cívkou, bezpečnostní vyrážecí tlačítko a světelná signalizace rozvaděče pod napětím na dveřích. Stykačové vývody budou jištěné motorovými spouštěči pro motory, do ovládacích obvodů budou zapojeny i pomocné kontakty motorových spouštěčů a vyhodnocovací kontakty teploty motorů (termokontakty resp. termistorová relé). Veškeré stykačové vývody budou ovládané systémem MaR a budou vybaveny otočnými ovladači 1-0-AUT umístěnými uvnitř rozvaděče, světelnou signalizací chodu a zpětném hlášení o chodu motoru do ŘS. Hlavní jistič 16/3/B.</t>
  </si>
  <si>
    <t>1.5 Kabely a nosná část</t>
  </si>
  <si>
    <t>CYKY 2x1,5</t>
  </si>
  <si>
    <t>Kabel CYKY 2x1,5</t>
  </si>
  <si>
    <t>CYKY 3x1,5</t>
  </si>
  <si>
    <t>Kabel CYKY 3x1,5</t>
  </si>
  <si>
    <t>CYKY 3x2,5</t>
  </si>
  <si>
    <t>Kabel CYKY 3x2,5</t>
  </si>
  <si>
    <t>CYKY 4x1,5</t>
  </si>
  <si>
    <t>Kabel CYKY 4x1,5</t>
  </si>
  <si>
    <t>CYKY 5x1,5</t>
  </si>
  <si>
    <t>Kabel CYKY 5x1,5</t>
  </si>
  <si>
    <t>CYKY 7x1,5</t>
  </si>
  <si>
    <t>Kabel CYKY 7x1,5</t>
  </si>
  <si>
    <t>CYKY 5x35</t>
  </si>
  <si>
    <t>Kabel CYKY 5x35</t>
  </si>
  <si>
    <t>JYTY 2x1</t>
  </si>
  <si>
    <t>Kabel JYTY 2x1</t>
  </si>
  <si>
    <t>JYTY 4x1</t>
  </si>
  <si>
    <t>Kabel JYTY 4x1</t>
  </si>
  <si>
    <t>LiYCY-BL 2x1</t>
  </si>
  <si>
    <t>Kabel LiYCY-BL 2x1</t>
  </si>
  <si>
    <t>UTP 4x2x0,5; cat.5</t>
  </si>
  <si>
    <t>Kabel UTP 4x2x0,5; cat.5</t>
  </si>
  <si>
    <t>JE-H(St)H FE180/E30</t>
  </si>
  <si>
    <t>Kabel JE-H(St)H FE180/E30</t>
  </si>
  <si>
    <t>Dodávka uzemňovacího a pospojovacího materiálu</t>
  </si>
  <si>
    <t>Dodávka uzemňovacího a pospojovacího materiálu pro uzemnění a pospojení technologického zařízení; uzemnění komínů a všech potrubí mimo budovu včetně VZT</t>
  </si>
  <si>
    <t>Kabelové trasy</t>
  </si>
  <si>
    <t>Kabelové trasy včetně nosné části a pomocného montážního materiálu</t>
  </si>
  <si>
    <t>Montáž</t>
  </si>
  <si>
    <t>Montáž kabelových tras, pokládka kabelů, zapojení kabelů na straně rozvaděčů i na straně spotřebičů a periferií MaR, uzemnění a pospojení technologie včetně komínů a všech potrubí mimo budovu včetně VZT</t>
  </si>
  <si>
    <t>1.6 Služby</t>
  </si>
  <si>
    <t>1.6.1 Demontážní práce</t>
  </si>
  <si>
    <t>Demontážní práce</t>
  </si>
  <si>
    <t>Demontáže elektroinstalace</t>
  </si>
  <si>
    <t>1.6.2 Software</t>
  </si>
  <si>
    <t>SW</t>
  </si>
  <si>
    <t>Uživatelský SW pro podstanice</t>
  </si>
  <si>
    <t>1.6.3 Uvedení do provozu</t>
  </si>
  <si>
    <t>Koordinace</t>
  </si>
  <si>
    <t>Koordinace prací se souvisejícími profesemi</t>
  </si>
  <si>
    <t>Ověření funkčnosti</t>
  </si>
  <si>
    <t>Ověření funkčnosti periferií a jejich připojení do podstanice včetně testu 1:1</t>
  </si>
  <si>
    <t>Uvedení do provozu</t>
  </si>
  <si>
    <t>Uvedení do provozu řídicího systému včetně zaregulování</t>
  </si>
  <si>
    <t>Zaškolení obsluhy</t>
  </si>
  <si>
    <t>Zaškolení obsluhy v průběhu komplexních zkoušek</t>
  </si>
  <si>
    <t>Komplexní zkoušky</t>
  </si>
  <si>
    <t>Komplexní zkoušky systému MaR</t>
  </si>
  <si>
    <t>1.6.4 Montážní práce</t>
  </si>
  <si>
    <t>Montáž periferií</t>
  </si>
  <si>
    <t>1.6.5 Ostatní služby</t>
  </si>
  <si>
    <t>Návody</t>
  </si>
  <si>
    <t>Návody pro obsluhu</t>
  </si>
  <si>
    <t>Revize</t>
  </si>
  <si>
    <t>Výchozí revize elektro</t>
  </si>
  <si>
    <t>RPD MaR</t>
  </si>
  <si>
    <t>Zpracování realizační projektové dokumentace MaR</t>
  </si>
  <si>
    <t>VPD MaR</t>
  </si>
  <si>
    <t>Zpracování výrobní projektové dokumentace MaR</t>
  </si>
  <si>
    <t>PD MaR - Skutečný stav</t>
  </si>
  <si>
    <t>Zpracování projektové dokumentace MaR skutečného stavu</t>
  </si>
  <si>
    <t>PM + Koordinace</t>
  </si>
  <si>
    <t>Project management</t>
  </si>
  <si>
    <t>Doprava</t>
  </si>
  <si>
    <t>Doprava materiálu a osob</t>
  </si>
  <si>
    <t>VRN</t>
  </si>
  <si>
    <t>Vedlejší rozpočtové náklady nutné pro realizaci díla</t>
  </si>
  <si>
    <t>Ostatní práce a dodávky nutné pro řádné provedení funkčního díla</t>
  </si>
  <si>
    <t>2. Provozní objekty</t>
  </si>
  <si>
    <t>2.1 Komunikace</t>
  </si>
  <si>
    <t>Ethernet Switch 10/100Mbps, průmyslové provedení, 5-port, nap.12..48VDC, temp.-10..60 °C, IP30</t>
  </si>
  <si>
    <t>Spínaný napájecí zdroj 24V=, 6W, nap.230Vst.</t>
  </si>
  <si>
    <t>2.2 Řídicí systém</t>
  </si>
  <si>
    <t>Kompaktní podstanice, 36 I/O, BACnet/IP</t>
  </si>
  <si>
    <t>2.3 Periferie</t>
  </si>
  <si>
    <t>Kabelové teplotní čidlo, LG-Ni1000, 2m, -25…+95°C</t>
  </si>
  <si>
    <t>Kapilárový termostat 40-120°C</t>
  </si>
  <si>
    <t>2.4 Rozvaděče</t>
  </si>
  <si>
    <t>2.4.1 Rozvaděč BB</t>
  </si>
  <si>
    <t>Rozvaděč BB</t>
  </si>
  <si>
    <t>2.4.2 Rozvaděč BC</t>
  </si>
  <si>
    <t>Rozvaděč BC</t>
  </si>
  <si>
    <t>2.4.3 Rozvaděč BD</t>
  </si>
  <si>
    <t>Rozvaděč BD</t>
  </si>
  <si>
    <t>2.4.4 Rozvaděč BE</t>
  </si>
  <si>
    <t>Rozvaděč BE</t>
  </si>
  <si>
    <t>2.5 Kabely a nosná část</t>
  </si>
  <si>
    <t>CYKY 5x6</t>
  </si>
  <si>
    <t>Kabel CYKY 5x6</t>
  </si>
  <si>
    <t>Dodávka uzemňovacího a pospojovacího materiálu pro uzemnění a pospojení technologického zařízení</t>
  </si>
  <si>
    <t>Montáž kabelových tras, pokládka kabelů, zapojení kabelů na straně rozvaděčů i na straně spotřebičů a periferií MaR, uzemnění a pospojení technologie</t>
  </si>
  <si>
    <t>2.6 Služby</t>
  </si>
  <si>
    <t>2.6.1 Demontážní práce</t>
  </si>
  <si>
    <t>2.6.2 Software</t>
  </si>
  <si>
    <t>2.6.3 Uvedení do provozu</t>
  </si>
  <si>
    <t>2.6.4 Montážní práce</t>
  </si>
  <si>
    <t>2.6.5 Ostatní služby</t>
  </si>
  <si>
    <t>Rekapitulace</t>
  </si>
  <si>
    <t>CELKEM</t>
  </si>
  <si>
    <t>Soubor : PS 4 - Plynové zařízení kotelny</t>
  </si>
  <si>
    <t>Zpracoval : Ing. Petr Svoboda</t>
  </si>
  <si>
    <t>Číslo pozice</t>
  </si>
  <si>
    <t>POPIS VÝKONU</t>
  </si>
  <si>
    <t>Množství</t>
  </si>
  <si>
    <t>Měrná jednotka</t>
  </si>
  <si>
    <t>Dodávka za mj.</t>
  </si>
  <si>
    <t>Montáž za mj.</t>
  </si>
  <si>
    <t>Nemocnice Nový Bydžov ,PS 100/4 plynové zařízení</t>
  </si>
  <si>
    <t>Vnitřní plynovod</t>
  </si>
  <si>
    <t>Přechod trubkový přímý, DN 50 / 25</t>
  </si>
  <si>
    <t>Přechod trubkový přímý, DN 100 / 50</t>
  </si>
  <si>
    <t>Přechod trubkový přímý, DN 200 / 100</t>
  </si>
  <si>
    <t>Oblouk trubkový r=1,5D, DN 32</t>
  </si>
  <si>
    <t>Oblouk trubkový r=1,5D, DN 50</t>
  </si>
  <si>
    <t>Příruba přivařovací s krkem PN 16 vč. přírub.spojů, DN 50</t>
  </si>
  <si>
    <t>Příruba přivařovací s krkem PN 16 vč. přírub.spojů, DN 100</t>
  </si>
  <si>
    <t>Příruba přivařovací s krkem PN 16 vč. přírub.spojů, DN 200</t>
  </si>
  <si>
    <t>Zhotovení odbočky DN 15</t>
  </si>
  <si>
    <t>Zhotovení odbočky DN 32</t>
  </si>
  <si>
    <t>Kohout K 858, 1/2"</t>
  </si>
  <si>
    <t>Zátka, 1/2"</t>
  </si>
  <si>
    <t>Kohout kulový, PN 16, 1/2"</t>
  </si>
  <si>
    <t>Kohout kulový, PN 16, 2"</t>
  </si>
  <si>
    <t>Rotační  plynoměr  G 65 ( přírubový ),DN 50</t>
  </si>
  <si>
    <t>Přepočítač objemu ELCOR 94 - demontáž a montáž</t>
  </si>
  <si>
    <t xml:space="preserve">Manometr Ø160 typ 03313, 0-600, tř.př. 2,5, + kohoutu a přechod </t>
  </si>
  <si>
    <t>Teploměr technický skleněný s jíkou a pouzdrem -30 až +50°C</t>
  </si>
  <si>
    <t>Návarek šikmý NSM 20 s vnitřním závitem ( M20x1/2)</t>
  </si>
  <si>
    <t>Čištění potrubí profukem</t>
  </si>
  <si>
    <t xml:space="preserve">CELKEM </t>
  </si>
  <si>
    <t>Uložení potrubí</t>
  </si>
  <si>
    <t>Profilová ocel - výložníky , podpěry, závěsy</t>
  </si>
  <si>
    <t>Úpravy stávajícího zařízení</t>
  </si>
  <si>
    <t>Demontáž potrubí DN 200 do 30 kg</t>
  </si>
  <si>
    <t>Demontáž potrubí DN 100 do 20 kg</t>
  </si>
  <si>
    <t>Demontáž armatur</t>
  </si>
  <si>
    <t>Odplynění a profuk plynovodu, napuštění inertním plynem</t>
  </si>
  <si>
    <t>úsek</t>
  </si>
  <si>
    <t>Nátěry a čištění potrubí</t>
  </si>
  <si>
    <t>Nátěry potrubí olejové dvojnásobné s 1x email a 2x základní nátěr</t>
  </si>
  <si>
    <t>trubky do DN 50</t>
  </si>
  <si>
    <t>trubky do DN 100 (stávající )</t>
  </si>
  <si>
    <t>Revize a tlakové zkoušky</t>
  </si>
  <si>
    <t>Tlaková zkouška vnitřního plynovodu</t>
  </si>
  <si>
    <t xml:space="preserve">Výchozí revize plynoodu a revizní knihy </t>
  </si>
  <si>
    <t>komplet</t>
  </si>
  <si>
    <t>Režie, ostatní</t>
  </si>
  <si>
    <t>CELKEM SOUPIS VÝKONŮ</t>
  </si>
  <si>
    <t xml:space="preserve">Bezpečnostní rychlouzávěr BAP DN 50, </t>
  </si>
  <si>
    <t>Ochoz s manostatem  pro BAP, dn 50</t>
  </si>
  <si>
    <t>Skříň HVE pro BAP viz poznámka na výkrese</t>
  </si>
  <si>
    <t>Podpěra potrubí DN 50</t>
  </si>
  <si>
    <t>Demontáž šoupěte DN 200</t>
  </si>
  <si>
    <t>Demontáž potrubí DN 200 do šrotu</t>
  </si>
  <si>
    <t>Pozice</t>
  </si>
  <si>
    <t>S0 100 - KOTELNA</t>
  </si>
  <si>
    <t>PS 100 - Stavební část</t>
  </si>
  <si>
    <t>PS 100/1 - Technologie</t>
  </si>
  <si>
    <t>PS 100/2 - Vzduchotechnika</t>
  </si>
  <si>
    <t>PS 100/4 - Plynové zařízení kotelny</t>
  </si>
  <si>
    <t>Demontáže stávajících zařízení</t>
  </si>
  <si>
    <t>Realizační projektová dokumentace</t>
  </si>
  <si>
    <t>Projektová dokumentace skutečného provedení</t>
  </si>
  <si>
    <t>S0 200 - PROVOZNÍ OBJEKTY</t>
  </si>
  <si>
    <t>PS 200 - Provozní objekty</t>
  </si>
  <si>
    <t>MaR + elektrorozvody (SO100+SO200)</t>
  </si>
  <si>
    <t>Celkem v Kč bez DPH</t>
  </si>
  <si>
    <t>CELKEM SO 100 + SO 200</t>
  </si>
  <si>
    <t>OSTATNÍ</t>
  </si>
  <si>
    <t>Potrubí obvod 3000mm</t>
  </si>
  <si>
    <t>Zvukově izolovaný radiální kanálový ventilátor 5700 m3/hod, 550Pa</t>
  </si>
  <si>
    <t>Trubky ocelové bezešvé závitové, 1/2"-2"</t>
  </si>
  <si>
    <t>Všechny uvedené ceny bez DPH</t>
  </si>
  <si>
    <t>Objekt : SO 100, SO 200</t>
  </si>
  <si>
    <t>Soubor : MaR + elektroinstalace</t>
  </si>
  <si>
    <t>9-1</t>
  </si>
  <si>
    <t xml:space="preserve">Stavba:   Ekologizace zdroje vytápění v nemocnici - Nový Bydžov </t>
  </si>
  <si>
    <t>Rekonstrukce potrubního kanálu - alt.1</t>
  </si>
  <si>
    <t>Datum:   16.4.2010</t>
  </si>
  <si>
    <t>221</t>
  </si>
  <si>
    <t>113106241</t>
  </si>
  <si>
    <t>Rozebrání vozovek ze silničních dílců</t>
  </si>
  <si>
    <t>123202101</t>
  </si>
  <si>
    <t>Vykopávky zářezů na suchu objemu do 1000 m3 v hornině tř. 3</t>
  </si>
  <si>
    <t>139711101</t>
  </si>
  <si>
    <t>Vykopávky v uzavřených prostorách v hornině tř. 1 až 4</t>
  </si>
  <si>
    <t>174101102</t>
  </si>
  <si>
    <t>Zásyp v uzavřených prostorech sypaninou se zhutněním</t>
  </si>
  <si>
    <t>174101103</t>
  </si>
  <si>
    <t>Zásyp zářezů pro podzemní vedení sypaninou se zhutněním - materiál stávající</t>
  </si>
  <si>
    <t>162701105</t>
  </si>
  <si>
    <t>171201201</t>
  </si>
  <si>
    <t>171201211</t>
  </si>
  <si>
    <t>2-1</t>
  </si>
  <si>
    <t>Stavební úprava - zapravení po průchodu potrubí přes zákl.pasy,a stěny - kompletní vč.hydroizolace (celken 6 ks)</t>
  </si>
  <si>
    <t>271</t>
  </si>
  <si>
    <t>451572111</t>
  </si>
  <si>
    <t>Lože pod potrubí otevřený výkop z kameniva drobného těženého</t>
  </si>
  <si>
    <t>Komunikace</t>
  </si>
  <si>
    <t>564261111</t>
  </si>
  <si>
    <t>Podklad nebo podsyp ze štěrkopísku ŠP tl 200 mm</t>
  </si>
  <si>
    <t>584121111</t>
  </si>
  <si>
    <t>Osazení silničních dílců z ŽB do lože z kameniva těženého tl 40 mm</t>
  </si>
  <si>
    <t>593811340</t>
  </si>
  <si>
    <t>panel silniční   300x100x15 cm  - materiál bude upřesněn</t>
  </si>
  <si>
    <t>20,0*1,01</t>
  </si>
  <si>
    <t>631312131</t>
  </si>
  <si>
    <t>Doplnění dosavadních mazanin betonem prostým pl do 4 m2 tl přes 80 mm</t>
  </si>
  <si>
    <t>977200000</t>
  </si>
  <si>
    <t>Řezání betonových  konstrukcí hl do 200 mm</t>
  </si>
  <si>
    <t>965042231</t>
  </si>
  <si>
    <t>Bourání podkladů pod dlažby nebo mazanin betonových tl přes 100 mm pl do 4 m2</t>
  </si>
  <si>
    <t>971033451</t>
  </si>
  <si>
    <t>Vybourání otvorů ve zdivu cihelném pl do 0,25 m2 na MVC nebo MV tl do 450 mm</t>
  </si>
  <si>
    <t>971042551</t>
  </si>
  <si>
    <t>Vybourání otvorů v betonových základech   pl do 1 m2</t>
  </si>
  <si>
    <t>978071261</t>
  </si>
  <si>
    <t>Odstranění izolace z lepenky vodorovné pl přes 1 m2</t>
  </si>
  <si>
    <t>979084216</t>
  </si>
  <si>
    <t>Vodorovná doprava vybouraných hmot po suchu do 5 km</t>
  </si>
  <si>
    <t>979084219</t>
  </si>
  <si>
    <t>Příplatek ZKD 5 km u vodorovné dopravy vybouraných hmot po suchu</t>
  </si>
  <si>
    <t>979087213</t>
  </si>
  <si>
    <t>Nakládání na dopravní prostředky pro vodorovnou dopravu vybouraných hmot</t>
  </si>
  <si>
    <t>979099000</t>
  </si>
  <si>
    <t>Poplatek za uložení směsného odpadu na skládce (skládkovné)</t>
  </si>
  <si>
    <t>Poplatek za použití zvedacího zařízení - upřesnit dle skutečnosti</t>
  </si>
  <si>
    <t>998226011</t>
  </si>
  <si>
    <t>Přesun hmot pro pozemní komunikace a letiště s krytem montovaným z dílců z ŽB</t>
  </si>
  <si>
    <t>711</t>
  </si>
  <si>
    <t>Izolace proti vodě, vlhkosti a plynům</t>
  </si>
  <si>
    <t>711-1</t>
  </si>
  <si>
    <t>Doplnění izolace proti zemní vlhkosti  - úprava podlahy</t>
  </si>
  <si>
    <t>998711202</t>
  </si>
  <si>
    <t>Přesun hmot pro izolace proti vodě, vlhkosti a plynům v objektech v do 12 m</t>
  </si>
  <si>
    <t>Ostatní armatury a další komponenty</t>
  </si>
  <si>
    <t>Potrubí  DN150 - EN 10216-2 - P235GH  včetně tvarovek</t>
  </si>
  <si>
    <t>Potrubí  DN125 - EN 10216-2 - P235GH  včetně tvarovek</t>
  </si>
  <si>
    <t>Potrubí  DN100 - EN 10216-2 - P235GH  včetně tvarovek</t>
  </si>
  <si>
    <t>Potrubí  DN80 - EN 10216-2 - P235GH  včetně tvarovek</t>
  </si>
  <si>
    <t>Potrubí  DN40 - EN 10216-2 - P235GH  včetně tvarovek</t>
  </si>
  <si>
    <t>Potrubí  DN32 - EN 10216-2 - P235GH  včetně tvarovek</t>
  </si>
  <si>
    <t>Potrubí závitové bezešvé DN20 až DN25 - P235GH včetně tvarovek</t>
  </si>
  <si>
    <t>Potrubí závitové bezešvé DN32 až DN40 - P235GH včetně tvarovek</t>
  </si>
  <si>
    <t>Potrubí nerezové, mat. 1.4301 DN150 včetně tvarovek</t>
  </si>
  <si>
    <t>Potrubí nerezové, mat. 1.4301 DN125 včetně tvarovek</t>
  </si>
  <si>
    <t>Potrubí nerezové, mat. 1.4301 DN65 (ø76,1 mm) včetně tvarovek</t>
  </si>
  <si>
    <t>Potrubí nerezové, mat. 1.4301 DN40 ( včetně tvarovek</t>
  </si>
  <si>
    <t>Potrubí nerezové, mat. 1.4301 DN32 včetně tvarovek</t>
  </si>
  <si>
    <t>Potrubí nerezové, mat. 1.4301 DN20 včetně tvarovek</t>
  </si>
  <si>
    <t>Kanalizační potrubí DN150</t>
  </si>
  <si>
    <t>Kanalizační potrubí DN110</t>
  </si>
  <si>
    <t>Kanalizační potrubí DN70</t>
  </si>
  <si>
    <t>Tepelná izolace s hliníkovou folií pro potrubí DN80 tl.80mm dle vyhl.193/2007Sb.</t>
  </si>
  <si>
    <t>Tepelná izolace s hliníkovou folií pro potrubí DN100 tl.80mm dle vyhl.193/2007Sb.</t>
  </si>
  <si>
    <t>Tepelná izolace s hliníkovou folií pro potrubí DN125 tl.100mm dle vyhl.193/2007Sb.</t>
  </si>
  <si>
    <t>Tepelná izolace s hliníkovou folií pro potrubí DN150 tl.100mm dle vyhl.193/2007Sb.</t>
  </si>
  <si>
    <t>Rezerva</t>
  </si>
  <si>
    <t>Filtr 6/4'' až 2"</t>
  </si>
  <si>
    <t xml:space="preserve">Filtr DN65 PN16 </t>
  </si>
  <si>
    <t>Filtr DN80 až DN100 PN16</t>
  </si>
  <si>
    <t>Kulový kohout uzavírací přímý 6/4'' až 2"</t>
  </si>
  <si>
    <t>Kulový kohout uzavírací přímý pro pitnou vodu 1'' až 5/4"</t>
  </si>
  <si>
    <t>Kulový kohout uzavírací přímý pro pitnou vodu 6/4'' až 2"</t>
  </si>
  <si>
    <t>Mezipřírubová klapka DN65 PN16</t>
  </si>
  <si>
    <t>Mezipřírubová klapka DN80 až 100 PN16</t>
  </si>
  <si>
    <t>Oddělovač systému pitné vody 1'' až 5/4"</t>
  </si>
  <si>
    <t>Teploměr ukazovací ø100mm rozsah 0-120°C včetně příslušenství</t>
  </si>
  <si>
    <t>Vypouštěcí ventil 1/2'' až 3/4"</t>
  </si>
  <si>
    <t>Zpětná klapka pro pitnou vodu 5/4'' až 2"</t>
  </si>
  <si>
    <t>Zpětný ventil mezipřírubový DN25 až DN32 PN16</t>
  </si>
  <si>
    <t>Potrubí závitové bezešvé DN40 až DN50 - P235GH včetně tvarovek</t>
  </si>
  <si>
    <t>Potrubí závitové bezešvé DN32 - P235GH včetně tvarovek</t>
  </si>
  <si>
    <t>Potrubí  DN200 - EN 10216-2 - P235GH  včetně tvarovek</t>
  </si>
  <si>
    <t>Potrubí  DN125 až DN150 - EN 10216-2 - P235GH  včetně tvarovek</t>
  </si>
  <si>
    <t>Potrubí  DN80 až DN100 - EN 10216-2 - P235GH  včetně tvarovek</t>
  </si>
  <si>
    <t>Potrubí  DN65 - EN 10216-2 - P235GH  včetně tvarovek</t>
  </si>
  <si>
    <t>Potrubí  DN40 až DN50 - EN 10216-2 - P235GH  včetně tvarovek</t>
  </si>
  <si>
    <t>Potrubí nerezové, mat. 1.4301 DN40 včetně tvarovek</t>
  </si>
  <si>
    <t>Potrubí nerezové, mat. 1.4301 DN65 včetně tvarovek</t>
  </si>
  <si>
    <t>Předizolované potrubí DN80  Da=160mm a DN65  Da=140mm  včetně tvarovek (pro propojení objektu 12 s objektem 5)</t>
  </si>
  <si>
    <t>Plastové potrubí PPR DN25 až DN32 PN16 včetně tvarovek</t>
  </si>
  <si>
    <t>Plastové potrubí PPR DN40 až DN50 PN16 včetně tvarovek</t>
  </si>
  <si>
    <t>Tepelná izolace s hliníkovou folií pro potrubí DN200 tl.120mm dle vyhl.193/2007Sb.</t>
  </si>
  <si>
    <t>Tepelná izolace s hliníkovou folií pro potrubí DN125 až DN150 tl.100mm dle vyhl.193/2007Sb.</t>
  </si>
  <si>
    <t>Tepelná izolace s hliníkovou folií pro potrubí DN80 až DN100 tl.80mm dle vyhl.193/2007Sb.</t>
  </si>
  <si>
    <t>Tepelná izolace s hliníkovou folií pro potrubí DN40 až DN50 tl.40mm dle vyhl.193/2007Sb.</t>
  </si>
  <si>
    <t xml:space="preserve">Tepelná izolace s hliníkovou folií pro plastové potrubí DN25 až DN32 tl.20mm </t>
  </si>
  <si>
    <t xml:space="preserve">Tepelná izolace s hliníkovou folií pro plastové potrubí DN40 až DN50 tl.25mm </t>
  </si>
  <si>
    <t>Nátěry potrubí - 2x základní nátěr do DN200</t>
  </si>
  <si>
    <t>Vyvažovací ventil DN20 PN16</t>
  </si>
  <si>
    <t>Vyvažovací ventil DN25 PN16</t>
  </si>
  <si>
    <t>Vyvažovací ventil DN40 PN16</t>
  </si>
  <si>
    <t>Vyvažovací ventil DN125 PN16</t>
  </si>
  <si>
    <t>Vyvažovací ventil DN100 PN16</t>
  </si>
  <si>
    <t>Vyvažovací ventil DN25 až DN32 PN16</t>
  </si>
  <si>
    <t>Vyvažovací ventil DN40 až DN50 PN16</t>
  </si>
  <si>
    <t>Vyvažovací ventil DN65 PN16</t>
  </si>
  <si>
    <t>Vyvažovací ventil DN80 až DN100 PN16</t>
  </si>
  <si>
    <t>Plynový nízkoteplotní kotel, min.jmenovitý tepelný výkon 560kW, normovaný stupeň využítí 94% (při teplotním spádu75/60°C), přípustné emise NOx=80mg/Nm3 (přivedé na NO2 a přepočtené při 3% O2 v suchých spalinách, včetně automatického spalovacího zařízení pro přetlakový spalovací prostor (potřebná rezerva na tlumič hluku v kouřovodu 100Pa), rozvaděč pro automatické řízení s výstupním signálem pro nadřazenou regulaci, omezovače stavu vody, omezovače max. tlaku, omezovače min. tlaku, omezovače max. teploty a příslušenství (armatury,...) - kotel bude dodán ve shodě s ČSN 07 0240, EN 303 a další platnou legislativou (např.EN 55 014, EN61000-3-2, EN 61 000-3-3, TRD směrnice 2003/2,...), + Plynová regulační řada zemního plynu pro vstupní tlak 300kPa(g), kompletně smotnovaná s regulátorem výstupního tlaku s bezpečnostním uzávěrem a pojistným ventilem, plynoměr s možností dálkového snímání impulsů, plynovým filtrem, uzávěrem a dvěma manometry s uzávěry
- při překročení hlukových limitů daných závěry hlukové studie použít tlumiče hluku na hořáky</t>
  </si>
  <si>
    <t>Plynový nízkotlaký parní kotel, min. jmenovitý parní výkon 350kg/h syté páry, provozní tlak P0=0,35bar(g), účinnost min.91%, přípustné emise NOx=80mg/Nm3 (převedené na NO2 a přepočtené při 3% O2 v suchých spalinách), včetně automatického odluhu a odkalu, automatického spalivacího zařízení pro přetlakový spalovací prostor (potřebná rezerva na tlumič hluku v kouřovodu 100Pa), rozvaděč pro automatické řízení s výstupním signálem pro nadřazenou regulaci a příslušenství (armatury,...) - kotel bude dodán ve shodě s ČSN 0 0240, EN 303, vyhláškou ČUBP 91/19993Sb. a další platnou legislativou (např. EN 55 014, EN 61 000-3-2, EN 61 000-3-3, TRD směrnice 2003/2,...) + Plynová regulační řada zemního plynu pro vstupní tlak 300kPa(g), kompletně smotnovaná s regulátorem výstupního tlaku s bezpečnostním uzávěrem a pojistným ventilem, plynoměr s možností dálkového snímání impulsů, plynovým filtrem, uzávěrem a dvěma manometry s uzávěry + Napájecí nádrž o využitelném objemu 500l s částečným odplyněním napájecí vody (teplota 90°C) - 1ks, včetně příslušenství  + Provozní expandér odluhu, odkalu a odpadních kondenzátů, včetně chlazení výstupní vody do kanalizace na teplotu max.40°C + Napájecí čerpadlo se sníženou nátokovou výškou, Q=0,35m3/h, H=dle požadavku kotle, napájení 220-240D/380-415 Y V + Ventil odkalu včetně pohonu a armatur na tlakovém vzduchu + Ventil odluhu včetně pohonu + Parní regulační ventil včetně pohonu + Regulační ventil přídavné vody včetně pohonu + Regulační ventil chladicí včetně pohonu + Chladič vzorků - nerez
- při překročení hlukových limitů daných závěry hlukové studie použít tlumiče hluku na hořáky</t>
  </si>
  <si>
    <t>Objekt : SO 200-Provozní objekty</t>
  </si>
  <si>
    <t>Třísložkový komín (nerez - izolace - nerez) o vnitřním průměru 500mm, koruna ve výšce min.15m, včetně nosné ocelové konstrukce, 
-materiál vložky 17348 tl.0,6mm, izolace 50mm, pláště 17240 0,5mm
-včetně kouřovodu</t>
  </si>
  <si>
    <t>Třísložkový komín (nerez - izolace - nerez)  o vnitřním průměru 350mm, koruna ve výšce min.15m, včetně nosné ocelové konstrukce, 
-materiál vložky 17348 tl.0,6mm, izolace 50mm, pláště 17240 0,5mm
-včetně kouřovodu</t>
  </si>
  <si>
    <t>Stavební oprava kanálu od objektu 5 k objektu 12 + vybudování části nového kanálu od odbočky ze stávajícího kanálu k objektu 11a12</t>
  </si>
  <si>
    <t>Malby tekuté disperzní bílé omyvatelné dvojnásobné s penetrací místnost v do 3,8 m</t>
  </si>
  <si>
    <t>Malby tekuté disperzní bílé omyvatelné dvojnásobné s penetrací místnost v do 8 m</t>
  </si>
  <si>
    <t>Tlumič hluku v komínu (nerez - izolace - nerez) DN960mm, požadovaná součtová hladina akustického výkonu ze všech čtyř komínů je Lwa=60dB(re10-12W), nerez tahokov, (izolace  90-120kg/m3, plášť 2mm mat.17420)</t>
  </si>
  <si>
    <t>Tlumič hluku v komínu (nerez - izolace - nerez) DN800, požadovaná součtová hladina akustického výkonu ze všech čtyř komínů je Lwa=60dB(re10-12W), nerez tahokov, (izolace  90-120kg/m3, plášť 2mm mat.17420)</t>
  </si>
  <si>
    <t>Pozn: Všechna dodaná zařízení, díly a materiály musí být nové a první jakosti.</t>
  </si>
</sst>
</file>

<file path=xl/styles.xml><?xml version="1.0" encoding="utf-8"?>
<styleSheet xmlns="http://schemas.openxmlformats.org/spreadsheetml/2006/main">
  <numFmts count="9">
    <numFmt numFmtId="41" formatCode="_-* #,##0\ _K_č_-;\-* #,##0\ _K_č_-;_-* &quot;-&quot;\ _K_č_-;_-@_-"/>
    <numFmt numFmtId="43" formatCode="_-* #,##0.00\ _K_č_-;\-* #,##0.00\ _K_č_-;_-* &quot;-&quot;??\ _K_č_-;_-@_-"/>
    <numFmt numFmtId="164" formatCode="#"/>
    <numFmt numFmtId="165" formatCode="#,##0\ &quot;Kč&quot;"/>
    <numFmt numFmtId="166" formatCode="#,##0.0\ _K_č"/>
    <numFmt numFmtId="167" formatCode="#,##0\ _K_č"/>
    <numFmt numFmtId="168" formatCode="#,##0;\-#,##0"/>
    <numFmt numFmtId="169" formatCode="#,##0.000;\-#,##0.000"/>
    <numFmt numFmtId="170" formatCode="#,##0.00;\-#,##0.00"/>
  </numFmts>
  <fonts count="58">
    <font>
      <sz val="10"/>
      <color theme="1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i/>
      <sz val="8"/>
      <color indexed="18"/>
      <name val="Arial CE"/>
      <charset val="238"/>
    </font>
    <font>
      <sz val="10"/>
      <name val="Arial CE"/>
      <family val="2"/>
      <charset val="238"/>
    </font>
    <font>
      <b/>
      <sz val="10"/>
      <color indexed="18"/>
      <name val="Arial CE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i/>
      <sz val="8"/>
      <color indexed="62"/>
      <name val="Arial"/>
      <family val="2"/>
      <charset val="238"/>
    </font>
    <font>
      <b/>
      <sz val="10"/>
      <color indexed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62"/>
      <name val="Arial"/>
      <family val="2"/>
      <charset val="238"/>
    </font>
    <font>
      <b/>
      <sz val="14"/>
      <color indexed="10"/>
      <name val="Arial CE"/>
      <charset val="238"/>
    </font>
    <font>
      <b/>
      <sz val="8"/>
      <name val="Arial CE"/>
      <charset val="238"/>
    </font>
    <font>
      <sz val="8"/>
      <name val="Arial CYR"/>
      <charset val="238"/>
    </font>
    <font>
      <sz val="8"/>
      <color indexed="18"/>
      <name val="Arial CE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b/>
      <u/>
      <sz val="10"/>
      <color indexed="10"/>
      <name val="Arial CE"/>
      <charset val="238"/>
    </font>
    <font>
      <i/>
      <sz val="8"/>
      <color indexed="62"/>
      <name val="Arial CE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color indexed="12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24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</font>
    <font>
      <b/>
      <sz val="12"/>
      <color indexed="18"/>
      <name val="Arial CE"/>
      <charset val="238"/>
    </font>
    <font>
      <b/>
      <sz val="12"/>
      <color indexed="18"/>
      <name val="Arial"/>
      <family val="2"/>
      <charset val="238"/>
    </font>
    <font>
      <b/>
      <i/>
      <sz val="9"/>
      <name val="Arial CE"/>
      <charset val="238"/>
    </font>
    <font>
      <b/>
      <sz val="11"/>
      <name val="Arial CE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1"/>
      <color indexed="18"/>
      <name val="Arial"/>
      <family val="2"/>
      <charset val="238"/>
    </font>
    <font>
      <sz val="8"/>
      <name val="Arial"/>
      <family val="2"/>
    </font>
    <font>
      <sz val="8"/>
      <color indexed="8"/>
      <name val="Arial"/>
      <family val="2"/>
      <charset val="238"/>
    </font>
    <font>
      <b/>
      <sz val="12"/>
      <color rgb="FFFF000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9"/>
        <bgColor indexed="73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73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0" fontId="30" fillId="0" borderId="0"/>
  </cellStyleXfs>
  <cellXfs count="361">
    <xf numFmtId="0" fontId="0" fillId="0" borderId="0" xfId="0"/>
    <xf numFmtId="1" fontId="2" fillId="2" borderId="0" xfId="0" applyNumberFormat="1" applyFont="1" applyFill="1" applyAlignment="1" applyProtection="1">
      <alignment vertical="center"/>
    </xf>
    <xf numFmtId="1" fontId="6" fillId="2" borderId="0" xfId="0" applyNumberFormat="1" applyFont="1" applyFill="1" applyAlignment="1" applyProtection="1">
      <alignment vertical="center"/>
    </xf>
    <xf numFmtId="1" fontId="7" fillId="3" borderId="2" xfId="0" applyNumberFormat="1" applyFont="1" applyFill="1" applyBorder="1" applyAlignment="1" applyProtection="1">
      <alignment horizontal="center" vertical="center" wrapText="1"/>
    </xf>
    <xf numFmtId="1" fontId="7" fillId="3" borderId="5" xfId="0" applyNumberFormat="1" applyFont="1" applyFill="1" applyBorder="1" applyAlignment="1" applyProtection="1">
      <alignment horizontal="center" vertical="center" wrapText="1"/>
    </xf>
    <xf numFmtId="164" fontId="7" fillId="4" borderId="0" xfId="0" applyNumberFormat="1" applyFont="1" applyFill="1" applyBorder="1" applyAlignment="1" applyProtection="1">
      <alignment horizontal="right" vertical="center"/>
    </xf>
    <xf numFmtId="164" fontId="8" fillId="4" borderId="0" xfId="0" applyNumberFormat="1" applyFont="1" applyFill="1" applyBorder="1" applyAlignment="1" applyProtection="1">
      <alignment horizontal="center" vertical="center"/>
    </xf>
    <xf numFmtId="3" fontId="8" fillId="4" borderId="0" xfId="0" applyNumberFormat="1" applyFont="1" applyFill="1" applyBorder="1" applyAlignment="1" applyProtection="1">
      <alignment horizontal="right" vertical="center"/>
    </xf>
    <xf numFmtId="4" fontId="8" fillId="4" borderId="0" xfId="0" applyNumberFormat="1" applyFont="1" applyFill="1" applyBorder="1" applyAlignment="1" applyProtection="1">
      <alignment horizontal="right" vertical="center"/>
    </xf>
    <xf numFmtId="0" fontId="9" fillId="5" borderId="0" xfId="0" applyFont="1" applyFill="1"/>
    <xf numFmtId="164" fontId="10" fillId="4" borderId="0" xfId="0" applyNumberFormat="1" applyFont="1" applyFill="1" applyBorder="1" applyAlignment="1" applyProtection="1">
      <alignment horizontal="left" wrapText="1"/>
    </xf>
    <xf numFmtId="164" fontId="8" fillId="4" borderId="7" xfId="0" applyNumberFormat="1" applyFont="1" applyFill="1" applyBorder="1" applyAlignment="1" applyProtection="1">
      <alignment horizontal="left" wrapText="1"/>
    </xf>
    <xf numFmtId="164" fontId="11" fillId="4" borderId="8" xfId="0" applyNumberFormat="1" applyFont="1" applyFill="1" applyBorder="1" applyAlignment="1" applyProtection="1">
      <alignment horizontal="right" vertical="center"/>
    </xf>
    <xf numFmtId="164" fontId="11" fillId="4" borderId="9" xfId="0" applyNumberFormat="1" applyFont="1" applyFill="1" applyBorder="1" applyAlignment="1" applyProtection="1">
      <alignment horizontal="center" vertical="center" wrapText="1"/>
    </xf>
    <xf numFmtId="164" fontId="11" fillId="4" borderId="9" xfId="0" applyNumberFormat="1" applyFont="1" applyFill="1" applyBorder="1" applyAlignment="1" applyProtection="1">
      <alignment horizontal="left" vertical="center" wrapText="1"/>
    </xf>
    <xf numFmtId="1" fontId="11" fillId="4" borderId="9" xfId="0" applyNumberFormat="1" applyFont="1" applyFill="1" applyBorder="1" applyAlignment="1" applyProtection="1">
      <alignment horizontal="center" vertical="center"/>
    </xf>
    <xf numFmtId="3" fontId="7" fillId="4" borderId="9" xfId="0" applyNumberFormat="1" applyFont="1" applyFill="1" applyBorder="1" applyAlignment="1" applyProtection="1">
      <alignment horizontal="center" vertical="center"/>
    </xf>
    <xf numFmtId="4" fontId="7" fillId="4" borderId="9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164" fontId="11" fillId="4" borderId="0" xfId="0" applyNumberFormat="1" applyFont="1" applyFill="1" applyBorder="1" applyAlignment="1" applyProtection="1">
      <alignment horizontal="right" vertical="center"/>
    </xf>
    <xf numFmtId="164" fontId="11" fillId="4" borderId="0" xfId="0" applyNumberFormat="1" applyFont="1" applyFill="1" applyBorder="1" applyAlignment="1" applyProtection="1">
      <alignment horizontal="left" vertical="center" wrapText="1"/>
    </xf>
    <xf numFmtId="1" fontId="11" fillId="4" borderId="0" xfId="0" applyNumberFormat="1" applyFont="1" applyFill="1" applyBorder="1" applyAlignment="1" applyProtection="1">
      <alignment horizontal="center" vertical="center"/>
    </xf>
    <xf numFmtId="3" fontId="7" fillId="4" borderId="0" xfId="0" applyNumberFormat="1" applyFont="1" applyFill="1" applyBorder="1" applyAlignment="1" applyProtection="1">
      <alignment horizontal="center" vertical="center"/>
    </xf>
    <xf numFmtId="4" fontId="7" fillId="4" borderId="0" xfId="0" applyNumberFormat="1" applyFont="1" applyFill="1" applyBorder="1" applyAlignment="1" applyProtection="1">
      <alignment horizontal="right" vertical="center"/>
    </xf>
    <xf numFmtId="0" fontId="0" fillId="5" borderId="0" xfId="0" applyFill="1"/>
    <xf numFmtId="164" fontId="8" fillId="4" borderId="0" xfId="0" applyNumberFormat="1" applyFont="1" applyFill="1" applyBorder="1" applyAlignment="1" applyProtection="1">
      <alignment horizontal="left" wrapText="1"/>
    </xf>
    <xf numFmtId="1" fontId="0" fillId="5" borderId="0" xfId="0" applyNumberFormat="1" applyFill="1" applyAlignment="1">
      <alignment horizontal="center"/>
    </xf>
    <xf numFmtId="165" fontId="12" fillId="5" borderId="0" xfId="0" applyNumberFormat="1" applyFont="1" applyFill="1" applyAlignment="1">
      <alignment horizontal="center"/>
    </xf>
    <xf numFmtId="164" fontId="11" fillId="4" borderId="0" xfId="0" applyNumberFormat="1" applyFont="1" applyFill="1" applyBorder="1" applyAlignment="1" applyProtection="1">
      <alignment horizontal="center" vertical="center" wrapText="1"/>
    </xf>
    <xf numFmtId="4" fontId="8" fillId="4" borderId="0" xfId="0" applyNumberFormat="1" applyFont="1" applyFill="1" applyBorder="1" applyAlignment="1" applyProtection="1">
      <alignment horizontal="right" wrapText="1"/>
    </xf>
    <xf numFmtId="4" fontId="14" fillId="5" borderId="0" xfId="0" applyNumberFormat="1" applyFont="1" applyFill="1"/>
    <xf numFmtId="4" fontId="7" fillId="4" borderId="10" xfId="0" applyNumberFormat="1" applyFont="1" applyFill="1" applyBorder="1" applyAlignment="1" applyProtection="1">
      <alignment horizontal="right" vertical="center"/>
    </xf>
    <xf numFmtId="1" fontId="11" fillId="4" borderId="12" xfId="0" applyNumberFormat="1" applyFont="1" applyFill="1" applyBorder="1" applyAlignment="1" applyProtection="1">
      <alignment horizontal="center" vertical="center"/>
    </xf>
    <xf numFmtId="3" fontId="7" fillId="4" borderId="12" xfId="0" applyNumberFormat="1" applyFont="1" applyFill="1" applyBorder="1" applyAlignment="1" applyProtection="1">
      <alignment horizontal="center" vertical="center"/>
    </xf>
    <xf numFmtId="164" fontId="11" fillId="4" borderId="14" xfId="0" applyNumberFormat="1" applyFont="1" applyFill="1" applyBorder="1" applyAlignment="1" applyProtection="1">
      <alignment horizontal="right" vertical="center"/>
    </xf>
    <xf numFmtId="164" fontId="11" fillId="4" borderId="15" xfId="0" applyNumberFormat="1" applyFont="1" applyFill="1" applyBorder="1" applyAlignment="1" applyProtection="1">
      <alignment horizontal="left" vertical="center" wrapText="1"/>
    </xf>
    <xf numFmtId="1" fontId="11" fillId="4" borderId="15" xfId="0" applyNumberFormat="1" applyFont="1" applyFill="1" applyBorder="1" applyAlignment="1" applyProtection="1">
      <alignment horizontal="center" vertical="center"/>
    </xf>
    <xf numFmtId="3" fontId="7" fillId="4" borderId="15" xfId="0" applyNumberFormat="1" applyFont="1" applyFill="1" applyBorder="1" applyAlignment="1" applyProtection="1">
      <alignment horizontal="center" vertical="center"/>
    </xf>
    <xf numFmtId="49" fontId="11" fillId="4" borderId="18" xfId="0" applyNumberFormat="1" applyFont="1" applyFill="1" applyBorder="1" applyAlignment="1" applyProtection="1">
      <alignment horizontal="center" vertical="center"/>
    </xf>
    <xf numFmtId="164" fontId="11" fillId="4" borderId="18" xfId="0" applyNumberFormat="1" applyFont="1" applyFill="1" applyBorder="1" applyAlignment="1" applyProtection="1">
      <alignment horizontal="right" vertical="center"/>
    </xf>
    <xf numFmtId="4" fontId="7" fillId="4" borderId="13" xfId="0" applyNumberFormat="1" applyFont="1" applyFill="1" applyBorder="1" applyAlignment="1" applyProtection="1">
      <alignment horizontal="right" vertical="center"/>
    </xf>
    <xf numFmtId="0" fontId="0" fillId="5" borderId="0" xfId="0" applyFill="1" applyBorder="1"/>
    <xf numFmtId="0" fontId="0" fillId="0" borderId="0" xfId="0" applyBorder="1" applyAlignment="1">
      <alignment vertical="center"/>
    </xf>
    <xf numFmtId="1" fontId="0" fillId="5" borderId="0" xfId="0" applyNumberFormat="1" applyFill="1" applyBorder="1" applyAlignment="1">
      <alignment horizontal="center"/>
    </xf>
    <xf numFmtId="165" fontId="12" fillId="5" borderId="0" xfId="0" applyNumberFormat="1" applyFont="1" applyFill="1" applyBorder="1" applyAlignment="1">
      <alignment horizontal="center"/>
    </xf>
    <xf numFmtId="4" fontId="14" fillId="5" borderId="0" xfId="0" applyNumberFormat="1" applyFont="1" applyFill="1" applyBorder="1"/>
    <xf numFmtId="4" fontId="7" fillId="4" borderId="16" xfId="0" applyNumberFormat="1" applyFont="1" applyFill="1" applyBorder="1" applyAlignment="1" applyProtection="1">
      <alignment horizontal="right" vertical="center"/>
    </xf>
    <xf numFmtId="0" fontId="17" fillId="2" borderId="0" xfId="0" applyFont="1" applyFill="1"/>
    <xf numFmtId="0" fontId="2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19" fillId="3" borderId="19" xfId="0" applyFont="1" applyFill="1" applyBorder="1"/>
    <xf numFmtId="0" fontId="18" fillId="0" borderId="0" xfId="0" applyFont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20" fillId="0" borderId="23" xfId="0" applyFont="1" applyBorder="1"/>
    <xf numFmtId="0" fontId="20" fillId="0" borderId="24" xfId="0" applyFont="1" applyBorder="1"/>
    <xf numFmtId="0" fontId="20" fillId="0" borderId="25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6" fillId="0" borderId="27" xfId="0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0" fontId="6" fillId="0" borderId="31" xfId="0" applyFont="1" applyBorder="1"/>
    <xf numFmtId="0" fontId="21" fillId="0" borderId="23" xfId="0" applyFont="1" applyBorder="1"/>
    <xf numFmtId="0" fontId="21" fillId="0" borderId="24" xfId="0" applyFont="1" applyBorder="1"/>
    <xf numFmtId="0" fontId="21" fillId="0" borderId="25" xfId="0" applyFont="1" applyBorder="1"/>
    <xf numFmtId="0" fontId="21" fillId="0" borderId="29" xfId="0" applyFont="1" applyBorder="1"/>
    <xf numFmtId="0" fontId="21" fillId="0" borderId="30" xfId="0" applyFont="1" applyBorder="1"/>
    <xf numFmtId="0" fontId="21" fillId="0" borderId="31" xfId="0" applyFont="1" applyBorder="1"/>
    <xf numFmtId="0" fontId="21" fillId="0" borderId="20" xfId="0" applyFont="1" applyBorder="1"/>
    <xf numFmtId="0" fontId="21" fillId="0" borderId="21" xfId="0" applyFont="1" applyBorder="1"/>
    <xf numFmtId="0" fontId="21" fillId="0" borderId="22" xfId="0" applyFont="1" applyBorder="1"/>
    <xf numFmtId="0" fontId="21" fillId="0" borderId="0" xfId="0" applyFont="1" applyBorder="1"/>
    <xf numFmtId="0" fontId="22" fillId="0" borderId="0" xfId="0" applyFont="1"/>
    <xf numFmtId="0" fontId="23" fillId="0" borderId="0" xfId="0" applyFont="1"/>
    <xf numFmtId="0" fontId="1" fillId="2" borderId="0" xfId="0" applyNumberFormat="1" applyFont="1" applyFill="1" applyAlignment="1" applyProtection="1">
      <alignment vertical="center"/>
    </xf>
    <xf numFmtId="0" fontId="2" fillId="2" borderId="0" xfId="0" applyNumberFormat="1" applyFont="1" applyFill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4" fillId="2" borderId="0" xfId="0" applyNumberFormat="1" applyFont="1" applyFill="1" applyAlignment="1" applyProtection="1">
      <alignment horizontal="right" vertical="center"/>
    </xf>
    <xf numFmtId="0" fontId="5" fillId="2" borderId="0" xfId="0" applyNumberFormat="1" applyFont="1" applyFill="1" applyAlignment="1" applyProtection="1">
      <alignment vertical="center"/>
    </xf>
    <xf numFmtId="0" fontId="6" fillId="2" borderId="0" xfId="0" applyNumberFormat="1" applyFont="1" applyFill="1" applyAlignment="1" applyProtection="1">
      <alignment vertical="center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7" fillId="3" borderId="5" xfId="0" applyNumberFormat="1" applyFont="1" applyFill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164" fontId="11" fillId="5" borderId="32" xfId="0" applyNumberFormat="1" applyFont="1" applyFill="1" applyBorder="1" applyAlignment="1" applyProtection="1">
      <alignment horizontal="right" vertical="center"/>
    </xf>
    <xf numFmtId="1" fontId="11" fillId="5" borderId="32" xfId="0" applyNumberFormat="1" applyFont="1" applyFill="1" applyBorder="1" applyAlignment="1" applyProtection="1">
      <alignment horizontal="center" vertical="center"/>
    </xf>
    <xf numFmtId="3" fontId="7" fillId="5" borderId="32" xfId="0" applyNumberFormat="1" applyFont="1" applyFill="1" applyBorder="1" applyAlignment="1" applyProtection="1">
      <alignment horizontal="center" vertical="center"/>
    </xf>
    <xf numFmtId="4" fontId="7" fillId="5" borderId="32" xfId="0" applyNumberFormat="1" applyFont="1" applyFill="1" applyBorder="1" applyAlignment="1" applyProtection="1">
      <alignment horizontal="right" vertical="center"/>
    </xf>
    <xf numFmtId="4" fontId="24" fillId="5" borderId="32" xfId="0" applyNumberFormat="1" applyFont="1" applyFill="1" applyBorder="1" applyAlignment="1" applyProtection="1">
      <alignment horizontal="right" vertical="center"/>
    </xf>
    <xf numFmtId="164" fontId="11" fillId="5" borderId="0" xfId="0" applyNumberFormat="1" applyFont="1" applyFill="1" applyBorder="1" applyAlignment="1" applyProtection="1">
      <alignment horizontal="right" vertical="center"/>
    </xf>
    <xf numFmtId="164" fontId="11" fillId="5" borderId="0" xfId="0" applyNumberFormat="1" applyFont="1" applyFill="1" applyBorder="1" applyAlignment="1" applyProtection="1">
      <alignment horizontal="left" vertical="center" wrapText="1"/>
    </xf>
    <xf numFmtId="1" fontId="11" fillId="5" borderId="0" xfId="0" applyNumberFormat="1" applyFont="1" applyFill="1" applyBorder="1" applyAlignment="1" applyProtection="1">
      <alignment horizontal="center" vertical="center"/>
    </xf>
    <xf numFmtId="3" fontId="7" fillId="5" borderId="0" xfId="0" applyNumberFormat="1" applyFont="1" applyFill="1" applyBorder="1" applyAlignment="1" applyProtection="1">
      <alignment horizontal="center" vertical="center"/>
    </xf>
    <xf numFmtId="4" fontId="7" fillId="5" borderId="0" xfId="0" applyNumberFormat="1" applyFont="1" applyFill="1" applyBorder="1" applyAlignment="1" applyProtection="1">
      <alignment horizontal="right" vertical="center"/>
    </xf>
    <xf numFmtId="164" fontId="11" fillId="5" borderId="7" xfId="0" applyNumberFormat="1" applyFont="1" applyFill="1" applyBorder="1" applyAlignment="1" applyProtection="1">
      <alignment horizontal="right" vertical="center"/>
    </xf>
    <xf numFmtId="1" fontId="11" fillId="5" borderId="7" xfId="0" applyNumberFormat="1" applyFont="1" applyFill="1" applyBorder="1" applyAlignment="1" applyProtection="1">
      <alignment horizontal="center" vertical="center"/>
    </xf>
    <xf numFmtId="3" fontId="7" fillId="5" borderId="7" xfId="0" applyNumberFormat="1" applyFont="1" applyFill="1" applyBorder="1" applyAlignment="1" applyProtection="1">
      <alignment horizontal="center" vertical="center"/>
    </xf>
    <xf numFmtId="4" fontId="7" fillId="5" borderId="7" xfId="0" applyNumberFormat="1" applyFont="1" applyFill="1" applyBorder="1" applyAlignment="1" applyProtection="1">
      <alignment horizontal="right" vertical="center"/>
    </xf>
    <xf numFmtId="4" fontId="24" fillId="5" borderId="0" xfId="0" applyNumberFormat="1" applyFont="1" applyFill="1" applyBorder="1" applyAlignment="1" applyProtection="1">
      <alignment horizontal="right" vertical="center"/>
    </xf>
    <xf numFmtId="4" fontId="13" fillId="5" borderId="0" xfId="0" applyNumberFormat="1" applyFont="1" applyFill="1" applyBorder="1" applyAlignment="1">
      <alignment horizontal="right"/>
    </xf>
    <xf numFmtId="3" fontId="16" fillId="5" borderId="0" xfId="0" applyNumberFormat="1" applyFont="1" applyFill="1"/>
    <xf numFmtId="49" fontId="1" fillId="2" borderId="0" xfId="0" applyNumberFormat="1" applyFont="1" applyFill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center" vertical="center"/>
    </xf>
    <xf numFmtId="49" fontId="6" fillId="2" borderId="0" xfId="0" applyNumberFormat="1" applyFont="1" applyFill="1" applyAlignment="1" applyProtection="1">
      <alignment horizontal="center" vertical="center"/>
    </xf>
    <xf numFmtId="0" fontId="26" fillId="7" borderId="33" xfId="0" applyFont="1" applyFill="1" applyBorder="1" applyAlignment="1" applyProtection="1">
      <alignment horizontal="right" vertical="center" textRotation="90"/>
      <protection hidden="1"/>
    </xf>
    <xf numFmtId="0" fontId="26" fillId="7" borderId="34" xfId="0" applyFont="1" applyFill="1" applyBorder="1" applyAlignment="1" applyProtection="1">
      <alignment horizontal="center" vertical="center" wrapText="1"/>
      <protection hidden="1"/>
    </xf>
    <xf numFmtId="0" fontId="26" fillId="7" borderId="35" xfId="0" applyFont="1" applyFill="1" applyBorder="1" applyAlignment="1" applyProtection="1">
      <alignment horizontal="center" vertical="center" textRotation="90" wrapText="1"/>
      <protection hidden="1"/>
    </xf>
    <xf numFmtId="0" fontId="26" fillId="7" borderId="35" xfId="0" applyFont="1" applyFill="1" applyBorder="1" applyAlignment="1" applyProtection="1">
      <alignment horizontal="center" vertical="center" wrapText="1"/>
      <protection hidden="1"/>
    </xf>
    <xf numFmtId="165" fontId="26" fillId="7" borderId="34" xfId="0" applyNumberFormat="1" applyFont="1" applyFill="1" applyBorder="1" applyAlignment="1" applyProtection="1">
      <alignment horizontal="right" vertical="center" wrapText="1"/>
      <protection hidden="1"/>
    </xf>
    <xf numFmtId="165" fontId="26" fillId="7" borderId="36" xfId="0" applyNumberFormat="1" applyFont="1" applyFill="1" applyBorder="1" applyAlignment="1" applyProtection="1">
      <alignment horizontal="right" vertical="center" wrapText="1"/>
      <protection hidden="1"/>
    </xf>
    <xf numFmtId="0" fontId="27" fillId="7" borderId="37" xfId="0" applyFont="1" applyFill="1" applyBorder="1" applyAlignment="1" applyProtection="1">
      <alignment horizontal="right" vertical="center" wrapText="1"/>
      <protection hidden="1"/>
    </xf>
    <xf numFmtId="0" fontId="28" fillId="8" borderId="38" xfId="0" applyNumberFormat="1" applyFont="1" applyFill="1" applyBorder="1" applyAlignment="1" applyProtection="1">
      <alignment horizontal="left" vertical="center"/>
      <protection locked="0" hidden="1"/>
    </xf>
    <xf numFmtId="1" fontId="30" fillId="8" borderId="39" xfId="1" applyNumberFormat="1" applyFont="1" applyFill="1" applyBorder="1" applyAlignment="1" applyProtection="1">
      <alignment horizontal="center" vertical="center" wrapText="1"/>
      <protection locked="0"/>
    </xf>
    <xf numFmtId="0" fontId="31" fillId="8" borderId="39" xfId="0" applyFont="1" applyFill="1" applyBorder="1" applyAlignment="1" applyProtection="1">
      <alignment horizontal="left" vertical="center" wrapText="1"/>
      <protection hidden="1"/>
    </xf>
    <xf numFmtId="165" fontId="32" fillId="8" borderId="38" xfId="1" applyNumberFormat="1" applyFont="1" applyFill="1" applyBorder="1" applyAlignment="1" applyProtection="1">
      <alignment horizontal="right" vertical="center" wrapText="1"/>
      <protection hidden="1"/>
    </xf>
    <xf numFmtId="165" fontId="32" fillId="8" borderId="40" xfId="1" applyNumberFormat="1" applyFont="1" applyFill="1" applyBorder="1" applyAlignment="1" applyProtection="1">
      <alignment horizontal="right" vertical="center" wrapText="1"/>
      <protection hidden="1"/>
    </xf>
    <xf numFmtId="0" fontId="27" fillId="7" borderId="41" xfId="0" applyFont="1" applyFill="1" applyBorder="1" applyAlignment="1" applyProtection="1">
      <alignment horizontal="right" vertical="center" wrapText="1"/>
      <protection hidden="1"/>
    </xf>
    <xf numFmtId="49" fontId="26" fillId="9" borderId="42" xfId="0" applyNumberFormat="1" applyFont="1" applyFill="1" applyBorder="1" applyAlignment="1" applyProtection="1">
      <alignment horizontal="left" vertical="center"/>
      <protection locked="0" hidden="1"/>
    </xf>
    <xf numFmtId="1" fontId="33" fillId="9" borderId="43" xfId="1" applyNumberFormat="1" applyFont="1" applyFill="1" applyBorder="1" applyAlignment="1" applyProtection="1">
      <alignment horizontal="center" vertical="center" wrapText="1"/>
      <protection locked="0"/>
    </xf>
    <xf numFmtId="1" fontId="33" fillId="9" borderId="39" xfId="1" applyNumberFormat="1" applyFont="1" applyFill="1" applyBorder="1" applyAlignment="1" applyProtection="1">
      <alignment horizontal="center" vertical="center" wrapText="1"/>
      <protection locked="0"/>
    </xf>
    <xf numFmtId="0" fontId="33" fillId="9" borderId="39" xfId="0" applyFont="1" applyFill="1" applyBorder="1" applyAlignment="1" applyProtection="1">
      <alignment horizontal="left" vertical="center" wrapText="1"/>
      <protection hidden="1"/>
    </xf>
    <xf numFmtId="165" fontId="26" fillId="9" borderId="17" xfId="1" applyNumberFormat="1" applyFont="1" applyFill="1" applyBorder="1" applyAlignment="1" applyProtection="1">
      <alignment horizontal="right" vertical="center" wrapText="1"/>
      <protection hidden="1"/>
    </xf>
    <xf numFmtId="165" fontId="26" fillId="9" borderId="44" xfId="1" applyNumberFormat="1" applyFont="1" applyFill="1" applyBorder="1" applyAlignment="1" applyProtection="1">
      <alignment horizontal="right" vertical="center" wrapText="1"/>
      <protection hidden="1"/>
    </xf>
    <xf numFmtId="49" fontId="30" fillId="0" borderId="42" xfId="0" applyNumberFormat="1" applyFont="1" applyFill="1" applyBorder="1" applyAlignment="1" applyProtection="1">
      <alignment horizontal="left" vertical="center" wrapText="1"/>
      <protection locked="0" hidden="1"/>
    </xf>
    <xf numFmtId="1" fontId="30" fillId="0" borderId="43" xfId="1" applyNumberFormat="1" applyFont="1" applyFill="1" applyBorder="1" applyAlignment="1" applyProtection="1">
      <alignment horizontal="center" vertical="center" wrapText="1"/>
      <protection locked="0"/>
    </xf>
    <xf numFmtId="1" fontId="30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39" xfId="0" applyFont="1" applyFill="1" applyBorder="1" applyAlignment="1" applyProtection="1">
      <alignment horizontal="left" vertical="center" wrapText="1"/>
      <protection hidden="1"/>
    </xf>
    <xf numFmtId="165" fontId="30" fillId="0" borderId="45" xfId="0" applyNumberFormat="1" applyFont="1" applyFill="1" applyBorder="1" applyAlignment="1" applyProtection="1">
      <alignment horizontal="right" vertical="center" wrapText="1"/>
      <protection hidden="1"/>
    </xf>
    <xf numFmtId="165" fontId="30" fillId="0" borderId="44" xfId="0" applyNumberFormat="1" applyFont="1" applyFill="1" applyBorder="1" applyAlignment="1" applyProtection="1">
      <alignment horizontal="right" vertical="center" wrapText="1"/>
      <protection hidden="1"/>
    </xf>
    <xf numFmtId="49" fontId="26" fillId="9" borderId="42" xfId="0" applyNumberFormat="1" applyFont="1" applyFill="1" applyBorder="1" applyAlignment="1" applyProtection="1">
      <alignment horizontal="left" vertical="center" wrapText="1"/>
      <protection locked="0" hidden="1"/>
    </xf>
    <xf numFmtId="1" fontId="30" fillId="9" borderId="43" xfId="1" applyNumberFormat="1" applyFont="1" applyFill="1" applyBorder="1" applyAlignment="1" applyProtection="1">
      <alignment horizontal="center" vertical="center" wrapText="1"/>
      <protection locked="0"/>
    </xf>
    <xf numFmtId="1" fontId="30" fillId="9" borderId="39" xfId="1" applyNumberFormat="1" applyFont="1" applyFill="1" applyBorder="1" applyAlignment="1" applyProtection="1">
      <alignment horizontal="center" vertical="center" wrapText="1"/>
      <protection locked="0"/>
    </xf>
    <xf numFmtId="0" fontId="30" fillId="9" borderId="39" xfId="0" applyFont="1" applyFill="1" applyBorder="1" applyAlignment="1" applyProtection="1">
      <alignment horizontal="left" vertical="center" wrapText="1"/>
      <protection hidden="1"/>
    </xf>
    <xf numFmtId="49" fontId="34" fillId="10" borderId="42" xfId="0" applyNumberFormat="1" applyFont="1" applyFill="1" applyBorder="1" applyAlignment="1" applyProtection="1">
      <alignment horizontal="left" vertical="center" wrapText="1"/>
      <protection locked="0" hidden="1"/>
    </xf>
    <xf numFmtId="1" fontId="30" fillId="10" borderId="43" xfId="1" applyNumberFormat="1" applyFont="1" applyFill="1" applyBorder="1" applyAlignment="1" applyProtection="1">
      <alignment horizontal="center" vertical="center" wrapText="1"/>
      <protection locked="0"/>
    </xf>
    <xf numFmtId="1" fontId="30" fillId="10" borderId="39" xfId="1" applyNumberFormat="1" applyFont="1" applyFill="1" applyBorder="1" applyAlignment="1" applyProtection="1">
      <alignment horizontal="center" vertical="center" wrapText="1"/>
      <protection locked="0"/>
    </xf>
    <xf numFmtId="0" fontId="35" fillId="10" borderId="39" xfId="0" applyFont="1" applyFill="1" applyBorder="1" applyAlignment="1" applyProtection="1">
      <alignment horizontal="left" vertical="center" wrapText="1"/>
      <protection hidden="1"/>
    </xf>
    <xf numFmtId="165" fontId="34" fillId="10" borderId="17" xfId="1" applyNumberFormat="1" applyFont="1" applyFill="1" applyBorder="1" applyAlignment="1" applyProtection="1">
      <alignment horizontal="right" vertical="center" wrapText="1"/>
      <protection hidden="1"/>
    </xf>
    <xf numFmtId="165" fontId="35" fillId="10" borderId="44" xfId="0" applyNumberFormat="1" applyFont="1" applyFill="1" applyBorder="1" applyAlignment="1" applyProtection="1">
      <alignment horizontal="right" vertical="center" wrapText="1"/>
      <protection hidden="1"/>
    </xf>
    <xf numFmtId="49" fontId="30" fillId="7" borderId="38" xfId="0" applyNumberFormat="1" applyFont="1" applyFill="1" applyBorder="1" applyAlignment="1" applyProtection="1">
      <alignment horizontal="left" vertical="center" wrapText="1"/>
      <protection locked="0" hidden="1"/>
    </xf>
    <xf numFmtId="1" fontId="30" fillId="7" borderId="39" xfId="1" applyNumberFormat="1" applyFont="1" applyFill="1" applyBorder="1" applyAlignment="1" applyProtection="1">
      <alignment horizontal="center" vertical="center" wrapText="1"/>
      <protection locked="0"/>
    </xf>
    <xf numFmtId="0" fontId="30" fillId="0" borderId="17" xfId="2" applyNumberFormat="1" applyFont="1" applyFill="1" applyBorder="1" applyAlignment="1">
      <alignment vertical="top" wrapText="1"/>
    </xf>
    <xf numFmtId="0" fontId="30" fillId="0" borderId="17" xfId="0" applyFont="1" applyFill="1" applyBorder="1" applyAlignment="1">
      <alignment horizontal="left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7" borderId="45" xfId="0" applyFont="1" applyFill="1" applyBorder="1" applyAlignment="1" applyProtection="1">
      <alignment horizontal="left" vertical="center" wrapText="1"/>
      <protection hidden="1"/>
    </xf>
    <xf numFmtId="165" fontId="30" fillId="7" borderId="45" xfId="1" applyNumberFormat="1" applyFont="1" applyFill="1" applyBorder="1" applyAlignment="1" applyProtection="1">
      <alignment horizontal="right" vertical="center" wrapText="1"/>
      <protection hidden="1"/>
    </xf>
    <xf numFmtId="165" fontId="30" fillId="0" borderId="44" xfId="0" applyNumberFormat="1" applyFont="1" applyBorder="1" applyAlignment="1">
      <alignment horizontal="right" vertical="center" wrapText="1"/>
    </xf>
    <xf numFmtId="49" fontId="30" fillId="0" borderId="43" xfId="0" applyNumberFormat="1" applyFont="1" applyFill="1" applyBorder="1" applyAlignment="1" applyProtection="1">
      <alignment horizontal="left" vertical="center" wrapText="1"/>
      <protection locked="0" hidden="1"/>
    </xf>
    <xf numFmtId="49" fontId="30" fillId="0" borderId="45" xfId="0" applyNumberFormat="1" applyFont="1" applyFill="1" applyBorder="1" applyAlignment="1" applyProtection="1">
      <alignment horizontal="left" vertical="center" wrapText="1"/>
      <protection locked="0" hidden="1"/>
    </xf>
    <xf numFmtId="49" fontId="30" fillId="0" borderId="39" xfId="0" applyNumberFormat="1" applyFont="1" applyFill="1" applyBorder="1" applyAlignment="1" applyProtection="1">
      <alignment horizontal="left" vertical="center" wrapText="1"/>
      <protection locked="0" hidden="1"/>
    </xf>
    <xf numFmtId="49" fontId="30" fillId="7" borderId="42" xfId="0" applyNumberFormat="1" applyFont="1" applyFill="1" applyBorder="1" applyAlignment="1" applyProtection="1">
      <alignment horizontal="left" vertical="center" wrapText="1"/>
      <protection locked="0" hidden="1"/>
    </xf>
    <xf numFmtId="1" fontId="36" fillId="10" borderId="43" xfId="1" applyNumberFormat="1" applyFont="1" applyFill="1" applyBorder="1" applyAlignment="1" applyProtection="1">
      <alignment horizontal="center" vertical="center" wrapText="1"/>
      <protection locked="0"/>
    </xf>
    <xf numFmtId="1" fontId="36" fillId="10" borderId="39" xfId="1" applyNumberFormat="1" applyFont="1" applyFill="1" applyBorder="1" applyAlignment="1" applyProtection="1">
      <alignment horizontal="center" vertical="center" wrapText="1"/>
      <protection locked="0"/>
    </xf>
    <xf numFmtId="1" fontId="35" fillId="10" borderId="39" xfId="1" applyNumberFormat="1" applyFont="1" applyFill="1" applyBorder="1" applyAlignment="1" applyProtection="1">
      <alignment horizontal="center" vertical="center" wrapText="1"/>
      <protection locked="0"/>
    </xf>
    <xf numFmtId="0" fontId="28" fillId="8" borderId="42" xfId="0" applyNumberFormat="1" applyFont="1" applyFill="1" applyBorder="1" applyAlignment="1" applyProtection="1">
      <alignment horizontal="left" vertical="center"/>
      <protection locked="0" hidden="1"/>
    </xf>
    <xf numFmtId="1" fontId="30" fillId="8" borderId="43" xfId="1" applyNumberFormat="1" applyFont="1" applyFill="1" applyBorder="1" applyAlignment="1" applyProtection="1">
      <alignment horizontal="center" vertical="center" wrapText="1"/>
      <protection locked="0"/>
    </xf>
    <xf numFmtId="165" fontId="32" fillId="8" borderId="17" xfId="1" applyNumberFormat="1" applyFont="1" applyFill="1" applyBorder="1" applyAlignment="1" applyProtection="1">
      <alignment horizontal="right" vertical="center" wrapText="1"/>
      <protection hidden="1"/>
    </xf>
    <xf numFmtId="165" fontId="32" fillId="8" borderId="44" xfId="1" applyNumberFormat="1" applyFont="1" applyFill="1" applyBorder="1" applyAlignment="1" applyProtection="1">
      <alignment horizontal="right" vertical="center" wrapText="1"/>
      <protection hidden="1"/>
    </xf>
    <xf numFmtId="1" fontId="37" fillId="10" borderId="43" xfId="1" applyNumberFormat="1" applyFont="1" applyFill="1" applyBorder="1" applyAlignment="1" applyProtection="1">
      <alignment horizontal="center" vertical="center" wrapText="1"/>
      <protection locked="0"/>
    </xf>
    <xf numFmtId="1" fontId="37" fillId="10" borderId="39" xfId="1" applyNumberFormat="1" applyFont="1" applyFill="1" applyBorder="1" applyAlignment="1" applyProtection="1">
      <alignment horizontal="center" vertical="center" wrapText="1"/>
      <protection locked="0"/>
    </xf>
    <xf numFmtId="0" fontId="27" fillId="11" borderId="48" xfId="0" applyFont="1" applyFill="1" applyBorder="1" applyAlignment="1" applyProtection="1">
      <alignment horizontal="left" vertical="center" wrapText="1"/>
      <protection hidden="1"/>
    </xf>
    <xf numFmtId="0" fontId="38" fillId="11" borderId="49" xfId="0" applyFont="1" applyFill="1" applyBorder="1"/>
    <xf numFmtId="0" fontId="30" fillId="11" borderId="49" xfId="0" applyFont="1" applyFill="1" applyBorder="1" applyAlignment="1">
      <alignment horizontal="center"/>
    </xf>
    <xf numFmtId="0" fontId="30" fillId="11" borderId="49" xfId="0" applyFont="1" applyFill="1" applyBorder="1"/>
    <xf numFmtId="165" fontId="39" fillId="11" borderId="49" xfId="0" applyNumberFormat="1" applyFont="1" applyFill="1" applyBorder="1" applyAlignment="1">
      <alignment horizontal="right"/>
    </xf>
    <xf numFmtId="165" fontId="30" fillId="11" borderId="50" xfId="0" applyNumberFormat="1" applyFont="1" applyFill="1" applyBorder="1" applyAlignment="1">
      <alignment horizontal="right"/>
    </xf>
    <xf numFmtId="0" fontId="40" fillId="7" borderId="51" xfId="0" applyFont="1" applyFill="1" applyBorder="1" applyAlignment="1" applyProtection="1">
      <alignment horizontal="center" vertical="center" wrapText="1"/>
      <protection hidden="1"/>
    </xf>
    <xf numFmtId="0" fontId="26" fillId="0" borderId="52" xfId="0" applyNumberFormat="1" applyFont="1" applyFill="1" applyBorder="1" applyAlignment="1" applyProtection="1">
      <alignment horizontal="left" vertical="center"/>
      <protection locked="0" hidden="1"/>
    </xf>
    <xf numFmtId="0" fontId="26" fillId="0" borderId="52" xfId="0" applyFont="1" applyFill="1" applyBorder="1" applyAlignment="1">
      <alignment horizontal="center"/>
    </xf>
    <xf numFmtId="0" fontId="26" fillId="0" borderId="52" xfId="0" applyFont="1" applyFill="1" applyBorder="1"/>
    <xf numFmtId="165" fontId="26" fillId="7" borderId="52" xfId="0" applyNumberFormat="1" applyFont="1" applyFill="1" applyBorder="1" applyAlignment="1">
      <alignment horizontal="right"/>
    </xf>
    <xf numFmtId="165" fontId="26" fillId="0" borderId="53" xfId="0" applyNumberFormat="1" applyFont="1" applyFill="1" applyBorder="1" applyAlignment="1" applyProtection="1">
      <alignment horizontal="right" vertical="center" wrapText="1"/>
      <protection locked="0" hidden="1"/>
    </xf>
    <xf numFmtId="0" fontId="40" fillId="7" borderId="54" xfId="0" applyFont="1" applyFill="1" applyBorder="1" applyAlignment="1" applyProtection="1">
      <alignment horizontal="center" vertical="center" wrapText="1"/>
      <protection hidden="1"/>
    </xf>
    <xf numFmtId="0" fontId="26" fillId="0" borderId="55" xfId="0" applyNumberFormat="1" applyFont="1" applyFill="1" applyBorder="1" applyAlignment="1" applyProtection="1">
      <alignment horizontal="left" vertical="center"/>
      <protection locked="0" hidden="1"/>
    </xf>
    <xf numFmtId="0" fontId="26" fillId="0" borderId="55" xfId="0" applyFont="1" applyFill="1" applyBorder="1" applyAlignment="1">
      <alignment horizontal="center"/>
    </xf>
    <xf numFmtId="0" fontId="26" fillId="0" borderId="55" xfId="0" applyFont="1" applyFill="1" applyBorder="1"/>
    <xf numFmtId="165" fontId="26" fillId="7" borderId="55" xfId="0" applyNumberFormat="1" applyFont="1" applyFill="1" applyBorder="1" applyAlignment="1">
      <alignment horizontal="right"/>
    </xf>
    <xf numFmtId="0" fontId="27" fillId="12" borderId="56" xfId="0" applyFont="1" applyFill="1" applyBorder="1" applyAlignment="1" applyProtection="1">
      <alignment horizontal="left" vertical="center" wrapText="1"/>
      <protection hidden="1"/>
    </xf>
    <xf numFmtId="0" fontId="28" fillId="12" borderId="57" xfId="0" applyFont="1" applyFill="1" applyBorder="1"/>
    <xf numFmtId="0" fontId="28" fillId="12" borderId="58" xfId="0" applyFont="1" applyFill="1" applyBorder="1" applyAlignment="1">
      <alignment horizontal="center"/>
    </xf>
    <xf numFmtId="0" fontId="28" fillId="12" borderId="58" xfId="0" applyFont="1" applyFill="1" applyBorder="1"/>
    <xf numFmtId="165" fontId="28" fillId="12" borderId="58" xfId="0" applyNumberFormat="1" applyFont="1" applyFill="1" applyBorder="1" applyAlignment="1">
      <alignment horizontal="right"/>
    </xf>
    <xf numFmtId="165" fontId="28" fillId="12" borderId="59" xfId="0" applyNumberFormat="1" applyFont="1" applyFill="1" applyBorder="1" applyAlignment="1">
      <alignment horizontal="right"/>
    </xf>
    <xf numFmtId="0" fontId="30" fillId="7" borderId="0" xfId="0" applyFont="1" applyFill="1"/>
    <xf numFmtId="0" fontId="30" fillId="7" borderId="0" xfId="0" applyFont="1" applyFill="1" applyAlignment="1">
      <alignment horizontal="center"/>
    </xf>
    <xf numFmtId="165" fontId="39" fillId="7" borderId="0" xfId="0" applyNumberFormat="1" applyFont="1" applyFill="1" applyAlignment="1">
      <alignment horizontal="right"/>
    </xf>
    <xf numFmtId="165" fontId="30" fillId="0" borderId="0" xfId="0" applyNumberFormat="1" applyFont="1" applyAlignment="1">
      <alignment horizontal="right"/>
    </xf>
    <xf numFmtId="0" fontId="41" fillId="0" borderId="33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166" fontId="41" fillId="0" borderId="34" xfId="0" applyNumberFormat="1" applyFont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4" fontId="41" fillId="0" borderId="34" xfId="0" applyNumberFormat="1" applyFont="1" applyBorder="1" applyAlignment="1" applyProtection="1">
      <alignment horizontal="center" vertical="center" wrapText="1"/>
      <protection locked="0"/>
    </xf>
    <xf numFmtId="4" fontId="41" fillId="0" borderId="36" xfId="0" applyNumberFormat="1" applyFont="1" applyBorder="1" applyAlignment="1">
      <alignment horizontal="center" vertical="center"/>
    </xf>
    <xf numFmtId="0" fontId="30" fillId="0" borderId="63" xfId="0" applyFont="1" applyFill="1" applyBorder="1" applyAlignment="1">
      <alignment horizontal="center" vertical="center"/>
    </xf>
    <xf numFmtId="0" fontId="42" fillId="0" borderId="64" xfId="0" applyFont="1" applyFill="1" applyBorder="1" applyAlignment="1">
      <alignment wrapText="1"/>
    </xf>
    <xf numFmtId="0" fontId="30" fillId="0" borderId="64" xfId="0" applyFont="1" applyFill="1" applyBorder="1" applyAlignment="1">
      <alignment horizontal="center" vertical="center"/>
    </xf>
    <xf numFmtId="166" fontId="30" fillId="0" borderId="64" xfId="0" applyNumberFormat="1" applyFont="1" applyFill="1" applyBorder="1" applyAlignment="1">
      <alignment horizontal="center" vertical="center"/>
    </xf>
    <xf numFmtId="166" fontId="30" fillId="0" borderId="64" xfId="0" applyNumberFormat="1" applyFont="1" applyFill="1" applyBorder="1" applyAlignment="1">
      <alignment horizontal="right" vertical="center"/>
    </xf>
    <xf numFmtId="0" fontId="39" fillId="0" borderId="64" xfId="0" applyFont="1" applyFill="1" applyBorder="1" applyAlignment="1" applyProtection="1">
      <alignment horizontal="center" vertical="center"/>
      <protection locked="0"/>
    </xf>
    <xf numFmtId="167" fontId="26" fillId="0" borderId="65" xfId="0" applyNumberFormat="1" applyFont="1" applyFill="1" applyBorder="1" applyAlignment="1">
      <alignment horizontal="center" vertical="center"/>
    </xf>
    <xf numFmtId="0" fontId="30" fillId="10" borderId="66" xfId="0" applyFont="1" applyFill="1" applyBorder="1" applyAlignment="1">
      <alignment horizontal="center" vertical="top" wrapText="1"/>
    </xf>
    <xf numFmtId="0" fontId="43" fillId="10" borderId="67" xfId="0" applyFont="1" applyFill="1" applyBorder="1" applyAlignment="1">
      <alignment horizontal="left" wrapText="1"/>
    </xf>
    <xf numFmtId="0" fontId="30" fillId="10" borderId="66" xfId="0" applyFont="1" applyFill="1" applyBorder="1" applyAlignment="1">
      <alignment vertical="top" wrapText="1"/>
    </xf>
    <xf numFmtId="0" fontId="30" fillId="10" borderId="66" xfId="0" applyFont="1" applyFill="1" applyBorder="1" applyAlignment="1">
      <alignment horizontal="right" vertical="top" wrapText="1"/>
    </xf>
    <xf numFmtId="167" fontId="39" fillId="10" borderId="68" xfId="0" applyNumberFormat="1" applyFont="1" applyFill="1" applyBorder="1" applyAlignment="1">
      <alignment vertical="center"/>
    </xf>
    <xf numFmtId="0" fontId="30" fillId="0" borderId="66" xfId="0" applyFont="1" applyBorder="1" applyAlignment="1">
      <alignment horizontal="center" vertical="center"/>
    </xf>
    <xf numFmtId="0" fontId="37" fillId="0" borderId="66" xfId="0" applyFont="1" applyBorder="1" applyAlignment="1">
      <alignment horizontal="left"/>
    </xf>
    <xf numFmtId="166" fontId="30" fillId="0" borderId="66" xfId="0" applyNumberFormat="1" applyFont="1" applyBorder="1" applyAlignment="1">
      <alignment horizontal="center" vertical="center"/>
    </xf>
    <xf numFmtId="166" fontId="30" fillId="0" borderId="69" xfId="0" applyNumberFormat="1" applyFont="1" applyBorder="1" applyAlignment="1">
      <alignment horizontal="right" vertical="center"/>
    </xf>
    <xf numFmtId="167" fontId="39" fillId="0" borderId="69" xfId="0" applyNumberFormat="1" applyFont="1" applyBorder="1" applyAlignment="1" applyProtection="1">
      <alignment horizontal="center" vertical="center"/>
      <protection locked="0"/>
    </xf>
    <xf numFmtId="167" fontId="39" fillId="0" borderId="66" xfId="0" applyNumberFormat="1" applyFont="1" applyBorder="1" applyAlignment="1">
      <alignment horizontal="right" vertical="center"/>
    </xf>
    <xf numFmtId="0" fontId="37" fillId="0" borderId="66" xfId="0" applyFont="1" applyFill="1" applyBorder="1" applyAlignment="1">
      <alignment horizontal="left"/>
    </xf>
    <xf numFmtId="0" fontId="30" fillId="0" borderId="66" xfId="0" applyFont="1" applyFill="1" applyBorder="1" applyAlignment="1">
      <alignment horizontal="left"/>
    </xf>
    <xf numFmtId="0" fontId="30" fillId="0" borderId="66" xfId="0" applyFont="1" applyBorder="1" applyAlignment="1">
      <alignment horizontal="left"/>
    </xf>
    <xf numFmtId="167" fontId="30" fillId="0" borderId="69" xfId="0" applyNumberFormat="1" applyFont="1" applyBorder="1" applyAlignment="1">
      <alignment horizontal="right" vertical="center"/>
    </xf>
    <xf numFmtId="0" fontId="30" fillId="0" borderId="66" xfId="0" applyFont="1" applyBorder="1" applyAlignment="1">
      <alignment wrapText="1"/>
    </xf>
    <xf numFmtId="0" fontId="39" fillId="0" borderId="60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wrapText="1"/>
    </xf>
    <xf numFmtId="0" fontId="30" fillId="0" borderId="61" xfId="0" applyFont="1" applyFill="1" applyBorder="1" applyAlignment="1">
      <alignment horizontal="center" vertical="center"/>
    </xf>
    <xf numFmtId="166" fontId="30" fillId="0" borderId="61" xfId="0" applyNumberFormat="1" applyFont="1" applyFill="1" applyBorder="1" applyAlignment="1">
      <alignment horizontal="center" vertical="center"/>
    </xf>
    <xf numFmtId="166" fontId="30" fillId="0" borderId="61" xfId="0" applyNumberFormat="1" applyFont="1" applyFill="1" applyBorder="1" applyAlignment="1">
      <alignment horizontal="right" vertical="center"/>
    </xf>
    <xf numFmtId="167" fontId="39" fillId="0" borderId="61" xfId="0" applyNumberFormat="1" applyFont="1" applyFill="1" applyBorder="1" applyAlignment="1" applyProtection="1">
      <alignment horizontal="center" vertical="center"/>
      <protection locked="0"/>
    </xf>
    <xf numFmtId="167" fontId="44" fillId="10" borderId="62" xfId="0" applyNumberFormat="1" applyFont="1" applyFill="1" applyBorder="1" applyAlignment="1">
      <alignment vertical="center"/>
    </xf>
    <xf numFmtId="0" fontId="39" fillId="0" borderId="63" xfId="0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wrapText="1"/>
    </xf>
    <xf numFmtId="167" fontId="26" fillId="0" borderId="65" xfId="0" applyNumberFormat="1" applyFont="1" applyFill="1" applyBorder="1" applyAlignment="1">
      <alignment vertical="center"/>
    </xf>
    <xf numFmtId="167" fontId="39" fillId="0" borderId="66" xfId="0" applyNumberFormat="1" applyFont="1" applyBorder="1" applyAlignment="1">
      <alignment vertical="center"/>
    </xf>
    <xf numFmtId="0" fontId="39" fillId="0" borderId="64" xfId="0" applyFont="1" applyFill="1" applyBorder="1" applyAlignment="1">
      <alignment horizontal="center" vertical="center"/>
    </xf>
    <xf numFmtId="166" fontId="39" fillId="0" borderId="64" xfId="0" applyNumberFormat="1" applyFont="1" applyFill="1" applyBorder="1" applyAlignment="1">
      <alignment horizontal="center" vertical="center"/>
    </xf>
    <xf numFmtId="166" fontId="39" fillId="0" borderId="64" xfId="0" applyNumberFormat="1" applyFont="1" applyFill="1" applyBorder="1" applyAlignment="1">
      <alignment horizontal="right" vertical="center"/>
    </xf>
    <xf numFmtId="0" fontId="31" fillId="10" borderId="66" xfId="0" applyFont="1" applyFill="1" applyBorder="1" applyAlignment="1">
      <alignment horizontal="center" vertical="top" wrapText="1"/>
    </xf>
    <xf numFmtId="0" fontId="31" fillId="10" borderId="66" xfId="0" applyFont="1" applyFill="1" applyBorder="1" applyAlignment="1">
      <alignment vertical="top" wrapText="1"/>
    </xf>
    <xf numFmtId="0" fontId="31" fillId="10" borderId="66" xfId="0" applyFont="1" applyFill="1" applyBorder="1" applyAlignment="1">
      <alignment horizontal="right" vertical="top" wrapText="1"/>
    </xf>
    <xf numFmtId="167" fontId="31" fillId="10" borderId="68" xfId="0" applyNumberFormat="1" applyFont="1" applyFill="1" applyBorder="1" applyAlignment="1">
      <alignment vertical="center"/>
    </xf>
    <xf numFmtId="0" fontId="32" fillId="10" borderId="67" xfId="0" applyFont="1" applyFill="1" applyBorder="1" applyAlignment="1">
      <alignment horizontal="left" wrapText="1"/>
    </xf>
    <xf numFmtId="0" fontId="39" fillId="0" borderId="70" xfId="0" applyFont="1" applyFill="1" applyBorder="1" applyAlignment="1">
      <alignment horizontal="center" vertical="center"/>
    </xf>
    <xf numFmtId="0" fontId="45" fillId="0" borderId="70" xfId="0" applyFont="1" applyFill="1" applyBorder="1" applyAlignment="1">
      <alignment vertical="center" wrapText="1"/>
    </xf>
    <xf numFmtId="0" fontId="30" fillId="0" borderId="70" xfId="0" applyFont="1" applyFill="1" applyBorder="1" applyAlignment="1">
      <alignment horizontal="center" vertical="center"/>
    </xf>
    <xf numFmtId="166" fontId="30" fillId="0" borderId="70" xfId="0" applyNumberFormat="1" applyFont="1" applyFill="1" applyBorder="1" applyAlignment="1">
      <alignment horizontal="center" vertical="center"/>
    </xf>
    <xf numFmtId="166" fontId="30" fillId="0" borderId="63" xfId="0" applyNumberFormat="1" applyFont="1" applyFill="1" applyBorder="1" applyAlignment="1">
      <alignment horizontal="right" vertical="center"/>
    </xf>
    <xf numFmtId="41" fontId="46" fillId="0" borderId="63" xfId="0" applyNumberFormat="1" applyFont="1" applyFill="1" applyBorder="1" applyAlignment="1" applyProtection="1">
      <alignment horizontal="center" vertical="center"/>
      <protection locked="0"/>
    </xf>
    <xf numFmtId="167" fontId="47" fillId="10" borderId="70" xfId="0" applyNumberFormat="1" applyFont="1" applyFill="1" applyBorder="1" applyAlignment="1">
      <alignment horizontal="right" vertical="center" wrapText="1"/>
    </xf>
    <xf numFmtId="49" fontId="7" fillId="3" borderId="71" xfId="0" applyNumberFormat="1" applyFont="1" applyFill="1" applyBorder="1" applyAlignment="1" applyProtection="1">
      <alignment horizontal="center" vertical="center" wrapText="1"/>
    </xf>
    <xf numFmtId="49" fontId="7" fillId="3" borderId="72" xfId="0" applyNumberFormat="1" applyFont="1" applyFill="1" applyBorder="1" applyAlignment="1" applyProtection="1">
      <alignment horizontal="center" vertical="center" wrapText="1"/>
    </xf>
    <xf numFmtId="164" fontId="48" fillId="4" borderId="0" xfId="0" applyNumberFormat="1" applyFont="1" applyFill="1" applyBorder="1" applyAlignment="1" applyProtection="1">
      <alignment horizontal="left" wrapText="1"/>
    </xf>
    <xf numFmtId="0" fontId="39" fillId="5" borderId="0" xfId="0" applyFont="1" applyFill="1"/>
    <xf numFmtId="4" fontId="0" fillId="0" borderId="0" xfId="0" applyNumberFormat="1"/>
    <xf numFmtId="167" fontId="0" fillId="0" borderId="0" xfId="0" applyNumberFormat="1"/>
    <xf numFmtId="4" fontId="41" fillId="0" borderId="35" xfId="0" applyNumberFormat="1" applyFont="1" applyBorder="1" applyAlignment="1" applyProtection="1">
      <alignment horizontal="center" vertical="center" wrapText="1"/>
      <protection locked="0"/>
    </xf>
    <xf numFmtId="0" fontId="30" fillId="10" borderId="73" xfId="0" applyFont="1" applyFill="1" applyBorder="1" applyAlignment="1">
      <alignment vertical="top" wrapText="1"/>
    </xf>
    <xf numFmtId="0" fontId="50" fillId="2" borderId="0" xfId="0" applyNumberFormat="1" applyFont="1" applyFill="1" applyAlignment="1" applyProtection="1">
      <alignment vertical="center"/>
    </xf>
    <xf numFmtId="167" fontId="4" fillId="2" borderId="0" xfId="0" applyNumberFormat="1" applyFont="1" applyFill="1" applyAlignment="1" applyProtection="1">
      <alignment horizontal="right" vertical="center"/>
    </xf>
    <xf numFmtId="167" fontId="2" fillId="2" borderId="0" xfId="0" applyNumberFormat="1" applyFont="1" applyFill="1" applyAlignment="1" applyProtection="1">
      <alignment vertical="center"/>
    </xf>
    <xf numFmtId="167" fontId="18" fillId="3" borderId="3" xfId="0" applyNumberFormat="1" applyFont="1" applyFill="1" applyBorder="1" applyAlignment="1" applyProtection="1">
      <alignment horizontal="center" vertical="center" wrapText="1"/>
    </xf>
    <xf numFmtId="167" fontId="7" fillId="3" borderId="6" xfId="0" applyNumberFormat="1" applyFont="1" applyFill="1" applyBorder="1" applyAlignment="1" applyProtection="1">
      <alignment horizontal="center" vertical="center" wrapText="1"/>
    </xf>
    <xf numFmtId="167" fontId="0" fillId="5" borderId="0" xfId="0" applyNumberFormat="1" applyFill="1"/>
    <xf numFmtId="0" fontId="53" fillId="0" borderId="0" xfId="0" applyFont="1"/>
    <xf numFmtId="164" fontId="11" fillId="6" borderId="9" xfId="0" applyNumberFormat="1" applyFont="1" applyFill="1" applyBorder="1" applyAlignment="1" applyProtection="1">
      <alignment horizontal="center" vertical="center" wrapText="1"/>
    </xf>
    <xf numFmtId="164" fontId="11" fillId="6" borderId="9" xfId="0" applyNumberFormat="1" applyFont="1" applyFill="1" applyBorder="1" applyAlignment="1" applyProtection="1">
      <alignment horizontal="left" vertical="center" wrapText="1"/>
    </xf>
    <xf numFmtId="165" fontId="7" fillId="4" borderId="9" xfId="0" applyNumberFormat="1" applyFont="1" applyFill="1" applyBorder="1" applyAlignment="1" applyProtection="1">
      <alignment horizontal="right" vertical="center"/>
    </xf>
    <xf numFmtId="165" fontId="7" fillId="4" borderId="10" xfId="0" applyNumberFormat="1" applyFont="1" applyFill="1" applyBorder="1" applyAlignment="1" applyProtection="1">
      <alignment horizontal="right" vertical="center"/>
    </xf>
    <xf numFmtId="165" fontId="0" fillId="5" borderId="0" xfId="0" applyNumberFormat="1" applyFill="1" applyAlignment="1">
      <alignment horizontal="right"/>
    </xf>
    <xf numFmtId="165" fontId="14" fillId="5" borderId="0" xfId="0" applyNumberFormat="1" applyFont="1" applyFill="1" applyAlignment="1">
      <alignment horizontal="right"/>
    </xf>
    <xf numFmtId="165" fontId="0" fillId="5" borderId="0" xfId="0" applyNumberFormat="1" applyFill="1"/>
    <xf numFmtId="165" fontId="14" fillId="5" borderId="0" xfId="0" applyNumberFormat="1" applyFont="1" applyFill="1"/>
    <xf numFmtId="165" fontId="39" fillId="5" borderId="0" xfId="0" applyNumberFormat="1" applyFont="1" applyFill="1"/>
    <xf numFmtId="165" fontId="54" fillId="5" borderId="0" xfId="0" applyNumberFormat="1" applyFont="1" applyFill="1"/>
    <xf numFmtId="165" fontId="49" fillId="5" borderId="0" xfId="0" applyNumberFormat="1" applyFont="1" applyFill="1"/>
    <xf numFmtId="165" fontId="0" fillId="0" borderId="0" xfId="0" applyNumberFormat="1"/>
    <xf numFmtId="165" fontId="11" fillId="6" borderId="9" xfId="0" applyNumberFormat="1" applyFont="1" applyFill="1" applyBorder="1" applyAlignment="1" applyProtection="1">
      <alignment horizontal="right" vertical="center" wrapText="1"/>
    </xf>
    <xf numFmtId="0" fontId="17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18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19" fillId="3" borderId="19" xfId="0" applyFont="1" applyFill="1" applyBorder="1" applyAlignment="1" applyProtection="1">
      <alignment horizontal="center" vertical="center" wrapText="1"/>
    </xf>
    <xf numFmtId="168" fontId="18" fillId="0" borderId="0" xfId="0" applyNumberFormat="1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left" wrapText="1"/>
      <protection locked="0"/>
    </xf>
    <xf numFmtId="169" fontId="18" fillId="0" borderId="0" xfId="0" applyNumberFormat="1" applyFont="1" applyAlignment="1" applyProtection="1">
      <alignment horizontal="right"/>
      <protection locked="0"/>
    </xf>
    <xf numFmtId="170" fontId="18" fillId="0" borderId="0" xfId="0" applyNumberFormat="1" applyFont="1" applyAlignment="1" applyProtection="1">
      <alignment horizontal="right"/>
      <protection locked="0"/>
    </xf>
    <xf numFmtId="168" fontId="6" fillId="0" borderId="23" xfId="0" applyNumberFormat="1" applyFont="1" applyBorder="1" applyAlignment="1" applyProtection="1">
      <alignment horizontal="right"/>
      <protection locked="0"/>
    </xf>
    <xf numFmtId="0" fontId="6" fillId="0" borderId="24" xfId="0" applyFont="1" applyBorder="1" applyAlignment="1" applyProtection="1">
      <alignment horizontal="left" wrapText="1"/>
      <protection locked="0"/>
    </xf>
    <xf numFmtId="169" fontId="6" fillId="0" borderId="24" xfId="0" applyNumberFormat="1" applyFont="1" applyBorder="1" applyAlignment="1" applyProtection="1">
      <alignment horizontal="right"/>
      <protection locked="0"/>
    </xf>
    <xf numFmtId="170" fontId="6" fillId="0" borderId="24" xfId="0" applyNumberFormat="1" applyFont="1" applyBorder="1" applyAlignment="1" applyProtection="1">
      <alignment horizontal="right"/>
      <protection locked="0"/>
    </xf>
    <xf numFmtId="170" fontId="6" fillId="0" borderId="25" xfId="0" applyNumberFormat="1" applyFont="1" applyBorder="1" applyAlignment="1" applyProtection="1">
      <alignment horizontal="right"/>
      <protection locked="0"/>
    </xf>
    <xf numFmtId="168" fontId="6" fillId="0" borderId="26" xfId="0" applyNumberFormat="1" applyFont="1" applyBorder="1" applyAlignment="1" applyProtection="1">
      <alignment horizontal="right"/>
      <protection locked="0"/>
    </xf>
    <xf numFmtId="0" fontId="6" fillId="0" borderId="27" xfId="0" applyFont="1" applyBorder="1" applyAlignment="1" applyProtection="1">
      <alignment horizontal="left" wrapText="1"/>
      <protection locked="0"/>
    </xf>
    <xf numFmtId="169" fontId="6" fillId="0" borderId="27" xfId="0" applyNumberFormat="1" applyFont="1" applyBorder="1" applyAlignment="1" applyProtection="1">
      <alignment horizontal="right"/>
      <protection locked="0"/>
    </xf>
    <xf numFmtId="170" fontId="6" fillId="0" borderId="27" xfId="0" applyNumberFormat="1" applyFont="1" applyBorder="1" applyAlignment="1" applyProtection="1">
      <alignment horizontal="right"/>
      <protection locked="0"/>
    </xf>
    <xf numFmtId="170" fontId="6" fillId="0" borderId="28" xfId="0" applyNumberFormat="1" applyFont="1" applyBorder="1" applyAlignment="1" applyProtection="1">
      <alignment horizontal="right"/>
      <protection locked="0"/>
    </xf>
    <xf numFmtId="168" fontId="6" fillId="0" borderId="29" xfId="0" applyNumberFormat="1" applyFont="1" applyBorder="1" applyAlignment="1" applyProtection="1">
      <alignment horizontal="right"/>
      <protection locked="0"/>
    </xf>
    <xf numFmtId="0" fontId="6" fillId="0" borderId="30" xfId="0" applyFont="1" applyBorder="1" applyAlignment="1" applyProtection="1">
      <alignment horizontal="left" wrapText="1"/>
      <protection locked="0"/>
    </xf>
    <xf numFmtId="169" fontId="6" fillId="0" borderId="30" xfId="0" applyNumberFormat="1" applyFont="1" applyBorder="1" applyAlignment="1" applyProtection="1">
      <alignment horizontal="right"/>
      <protection locked="0"/>
    </xf>
    <xf numFmtId="170" fontId="6" fillId="0" borderId="30" xfId="0" applyNumberFormat="1" applyFont="1" applyBorder="1" applyAlignment="1" applyProtection="1">
      <alignment horizontal="right"/>
      <protection locked="0"/>
    </xf>
    <xf numFmtId="170" fontId="6" fillId="0" borderId="31" xfId="0" applyNumberFormat="1" applyFont="1" applyBorder="1" applyAlignment="1" applyProtection="1">
      <alignment horizontal="right"/>
      <protection locked="0"/>
    </xf>
    <xf numFmtId="168" fontId="20" fillId="0" borderId="20" xfId="0" applyNumberFormat="1" applyFont="1" applyBorder="1" applyAlignment="1" applyProtection="1">
      <alignment horizontal="right"/>
      <protection locked="0"/>
    </xf>
    <xf numFmtId="0" fontId="20" fillId="0" borderId="21" xfId="0" applyFont="1" applyBorder="1" applyAlignment="1" applyProtection="1">
      <alignment horizontal="left" wrapText="1"/>
      <protection locked="0"/>
    </xf>
    <xf numFmtId="169" fontId="20" fillId="0" borderId="21" xfId="0" applyNumberFormat="1" applyFont="1" applyBorder="1" applyAlignment="1" applyProtection="1">
      <alignment horizontal="right"/>
      <protection locked="0"/>
    </xf>
    <xf numFmtId="170" fontId="20" fillId="0" borderId="21" xfId="0" applyNumberFormat="1" applyFont="1" applyBorder="1" applyAlignment="1" applyProtection="1">
      <alignment horizontal="right"/>
      <protection locked="0"/>
    </xf>
    <xf numFmtId="170" fontId="20" fillId="0" borderId="22" xfId="0" applyNumberFormat="1" applyFont="1" applyBorder="1" applyAlignment="1" applyProtection="1">
      <alignment horizontal="right"/>
      <protection locked="0"/>
    </xf>
    <xf numFmtId="168" fontId="6" fillId="0" borderId="20" xfId="0" applyNumberFormat="1" applyFont="1" applyBorder="1" applyAlignment="1" applyProtection="1">
      <alignment horizontal="right"/>
      <protection locked="0"/>
    </xf>
    <xf numFmtId="0" fontId="6" fillId="0" borderId="21" xfId="0" applyFont="1" applyBorder="1" applyAlignment="1" applyProtection="1">
      <alignment horizontal="left" wrapText="1"/>
      <protection locked="0"/>
    </xf>
    <xf numFmtId="169" fontId="6" fillId="0" borderId="21" xfId="0" applyNumberFormat="1" applyFont="1" applyBorder="1" applyAlignment="1" applyProtection="1">
      <alignment horizontal="right"/>
      <protection locked="0"/>
    </xf>
    <xf numFmtId="170" fontId="6" fillId="0" borderId="21" xfId="0" applyNumberFormat="1" applyFont="1" applyBorder="1" applyAlignment="1" applyProtection="1">
      <alignment horizontal="right"/>
      <protection locked="0"/>
    </xf>
    <xf numFmtId="170" fontId="6" fillId="0" borderId="22" xfId="0" applyNumberFormat="1" applyFont="1" applyBorder="1" applyAlignment="1" applyProtection="1">
      <alignment horizontal="right"/>
      <protection locked="0"/>
    </xf>
    <xf numFmtId="168" fontId="21" fillId="0" borderId="20" xfId="0" applyNumberFormat="1" applyFont="1" applyBorder="1" applyAlignment="1" applyProtection="1">
      <alignment horizontal="right"/>
      <protection locked="0"/>
    </xf>
    <xf numFmtId="0" fontId="21" fillId="0" borderId="21" xfId="0" applyFont="1" applyBorder="1" applyAlignment="1" applyProtection="1">
      <alignment horizontal="left" wrapText="1"/>
      <protection locked="0"/>
    </xf>
    <xf numFmtId="169" fontId="21" fillId="0" borderId="21" xfId="0" applyNumberFormat="1" applyFont="1" applyBorder="1" applyAlignment="1" applyProtection="1">
      <alignment horizontal="right"/>
      <protection locked="0"/>
    </xf>
    <xf numFmtId="170" fontId="21" fillId="0" borderId="21" xfId="0" applyNumberFormat="1" applyFont="1" applyBorder="1" applyAlignment="1" applyProtection="1">
      <alignment horizontal="right"/>
      <protection locked="0"/>
    </xf>
    <xf numFmtId="170" fontId="21" fillId="0" borderId="22" xfId="0" applyNumberFormat="1" applyFont="1" applyBorder="1" applyAlignment="1" applyProtection="1">
      <alignment horizontal="right"/>
      <protection locked="0"/>
    </xf>
    <xf numFmtId="168" fontId="22" fillId="0" borderId="0" xfId="0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 wrapText="1"/>
      <protection locked="0"/>
    </xf>
    <xf numFmtId="169" fontId="22" fillId="0" borderId="0" xfId="0" applyNumberFormat="1" applyFont="1" applyAlignment="1" applyProtection="1">
      <alignment horizontal="right"/>
      <protection locked="0"/>
    </xf>
    <xf numFmtId="170" fontId="22" fillId="0" borderId="0" xfId="0" applyNumberFormat="1" applyFont="1" applyAlignment="1" applyProtection="1">
      <alignment horizontal="right"/>
      <protection locked="0"/>
    </xf>
    <xf numFmtId="4" fontId="7" fillId="7" borderId="10" xfId="0" applyNumberFormat="1" applyFont="1" applyFill="1" applyBorder="1" applyAlignment="1" applyProtection="1">
      <alignment horizontal="right" vertical="center"/>
    </xf>
    <xf numFmtId="4" fontId="7" fillId="7" borderId="0" xfId="0" applyNumberFormat="1" applyFont="1" applyFill="1" applyBorder="1" applyAlignment="1" applyProtection="1">
      <alignment horizontal="right" vertical="center"/>
    </xf>
    <xf numFmtId="0" fontId="0" fillId="7" borderId="0" xfId="0" applyFill="1"/>
    <xf numFmtId="164" fontId="55" fillId="4" borderId="9" xfId="0" applyNumberFormat="1" applyFont="1" applyFill="1" applyBorder="1" applyAlignment="1" applyProtection="1">
      <alignment horizontal="left" vertical="center" wrapText="1"/>
    </xf>
    <xf numFmtId="4" fontId="13" fillId="7" borderId="0" xfId="0" applyNumberFormat="1" applyFont="1" applyFill="1" applyBorder="1" applyAlignment="1">
      <alignment horizontal="right"/>
    </xf>
    <xf numFmtId="4" fontId="56" fillId="7" borderId="11" xfId="0" applyNumberFormat="1" applyFont="1" applyFill="1" applyBorder="1"/>
    <xf numFmtId="1" fontId="0" fillId="7" borderId="0" xfId="0" applyNumberFormat="1" applyFill="1" applyBorder="1" applyAlignment="1">
      <alignment horizontal="center"/>
    </xf>
    <xf numFmtId="165" fontId="12" fillId="7" borderId="0" xfId="0" applyNumberFormat="1" applyFont="1" applyFill="1" applyBorder="1" applyAlignment="1">
      <alignment horizontal="center"/>
    </xf>
    <xf numFmtId="0" fontId="0" fillId="7" borderId="0" xfId="0" applyFill="1" applyBorder="1"/>
    <xf numFmtId="1" fontId="51" fillId="2" borderId="0" xfId="0" applyNumberFormat="1" applyFont="1" applyFill="1" applyAlignment="1" applyProtection="1">
      <alignment vertical="center" wrapText="1"/>
    </xf>
    <xf numFmtId="1" fontId="52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1" fontId="5" fillId="2" borderId="0" xfId="0" applyNumberFormat="1" applyFont="1" applyFill="1" applyAlignment="1" applyProtection="1">
      <alignment vertical="center" wrapText="1"/>
    </xf>
    <xf numFmtId="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6" fillId="7" borderId="60" xfId="0" applyNumberFormat="1" applyFont="1" applyFill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165" fontId="30" fillId="0" borderId="46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47" xfId="0" applyBorder="1" applyAlignment="1">
      <alignment horizontal="right" vertical="center" wrapText="1"/>
    </xf>
    <xf numFmtId="0" fontId="0" fillId="0" borderId="39" xfId="0" applyBorder="1" applyAlignment="1">
      <alignment horizontal="right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44" xfId="0" applyBorder="1" applyAlignment="1">
      <alignment horizontal="right" vertical="center" wrapText="1"/>
    </xf>
    <xf numFmtId="165" fontId="30" fillId="7" borderId="46" xfId="1" applyNumberFormat="1" applyFont="1" applyFill="1" applyBorder="1" applyAlignment="1" applyProtection="1">
      <alignment horizontal="right" vertical="center" wrapText="1"/>
      <protection hidden="1"/>
    </xf>
    <xf numFmtId="0" fontId="29" fillId="0" borderId="47" xfId="0" applyFont="1" applyBorder="1" applyAlignment="1">
      <alignment horizontal="right" vertical="center" wrapText="1"/>
    </xf>
    <xf numFmtId="165" fontId="30" fillId="0" borderId="44" xfId="0" applyNumberFormat="1" applyFont="1" applyBorder="1" applyAlignment="1">
      <alignment horizontal="right" vertical="center" wrapText="1"/>
    </xf>
    <xf numFmtId="0" fontId="29" fillId="0" borderId="39" xfId="0" applyFont="1" applyBorder="1" applyAlignment="1">
      <alignment horizontal="right" vertical="center" wrapText="1"/>
    </xf>
    <xf numFmtId="164" fontId="57" fillId="4" borderId="0" xfId="0" applyNumberFormat="1" applyFont="1" applyFill="1" applyBorder="1" applyAlignment="1" applyProtection="1">
      <alignment horizontal="left" wrapText="1"/>
    </xf>
    <xf numFmtId="0" fontId="0" fillId="0" borderId="0" xfId="0" applyAlignment="1"/>
  </cellXfs>
  <cellStyles count="3">
    <cellStyle name="čárky" xfId="1" builtinId="3"/>
    <cellStyle name="normální" xfId="0" builtinId="0"/>
    <cellStyle name="normální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topLeftCell="A7" workbookViewId="0">
      <selection activeCell="G22" sqref="G22"/>
    </sheetView>
  </sheetViews>
  <sheetFormatPr defaultRowHeight="12.75"/>
  <cols>
    <col min="1" max="1" width="4.28515625" customWidth="1"/>
    <col min="2" max="2" width="4" customWidth="1"/>
    <col min="3" max="3" width="51" customWidth="1"/>
    <col min="4" max="4" width="6.140625" customWidth="1"/>
    <col min="5" max="5" width="6.85546875" customWidth="1"/>
    <col min="6" max="6" width="9.85546875" customWidth="1"/>
    <col min="7" max="7" width="17.140625" style="266" customWidth="1"/>
  </cols>
  <sheetData>
    <row r="1" spans="1:7" ht="18">
      <c r="A1" s="58" t="s">
        <v>182</v>
      </c>
      <c r="B1" s="120"/>
      <c r="C1" s="92"/>
      <c r="D1" s="92"/>
      <c r="E1" s="1"/>
      <c r="F1" s="93"/>
      <c r="G1" s="270" t="s">
        <v>1</v>
      </c>
    </row>
    <row r="2" spans="1:7" ht="15">
      <c r="A2" s="341" t="s">
        <v>2</v>
      </c>
      <c r="B2" s="341"/>
      <c r="C2" s="342"/>
      <c r="D2" s="342"/>
      <c r="E2" s="342"/>
      <c r="F2" s="343"/>
      <c r="G2" s="343"/>
    </row>
    <row r="3" spans="1:7">
      <c r="A3" s="269" t="s">
        <v>568</v>
      </c>
      <c r="B3" s="121"/>
      <c r="C3" s="96"/>
      <c r="D3" s="96"/>
      <c r="E3" s="2"/>
      <c r="F3" s="92"/>
      <c r="G3" s="271"/>
    </row>
    <row r="4" spans="1:7">
      <c r="A4" s="95"/>
      <c r="B4" s="121"/>
      <c r="C4" s="96"/>
      <c r="D4" s="96"/>
      <c r="E4" s="2"/>
      <c r="F4" s="92"/>
      <c r="G4" s="271"/>
    </row>
    <row r="5" spans="1:7">
      <c r="A5" s="96" t="s">
        <v>5</v>
      </c>
      <c r="B5" s="122"/>
      <c r="C5" s="96"/>
      <c r="D5" s="96" t="s">
        <v>6</v>
      </c>
      <c r="E5" s="2"/>
      <c r="F5" s="92"/>
      <c r="G5" s="271"/>
    </row>
    <row r="6" spans="1:7">
      <c r="A6" s="96" t="s">
        <v>7</v>
      </c>
      <c r="B6" s="122"/>
      <c r="C6" s="96"/>
      <c r="D6" s="96" t="s">
        <v>8</v>
      </c>
      <c r="E6" s="2"/>
      <c r="F6" s="92"/>
      <c r="G6" s="271"/>
    </row>
    <row r="7" spans="1:7">
      <c r="A7" s="96"/>
      <c r="B7" s="122"/>
      <c r="C7" s="96"/>
      <c r="D7" s="96"/>
      <c r="E7" s="2"/>
      <c r="F7" s="92"/>
      <c r="G7" s="271"/>
    </row>
    <row r="8" spans="1:7" ht="22.5">
      <c r="A8" s="97" t="s">
        <v>9</v>
      </c>
      <c r="B8" s="261" t="s">
        <v>550</v>
      </c>
      <c r="C8" s="98" t="s">
        <v>10</v>
      </c>
      <c r="D8" s="98" t="s">
        <v>11</v>
      </c>
      <c r="E8" s="3" t="s">
        <v>12</v>
      </c>
      <c r="F8" s="98" t="s">
        <v>13</v>
      </c>
      <c r="G8" s="272" t="s">
        <v>562</v>
      </c>
    </row>
    <row r="9" spans="1:7">
      <c r="A9" s="100">
        <v>1</v>
      </c>
      <c r="B9" s="262">
        <v>2</v>
      </c>
      <c r="C9" s="101">
        <v>3</v>
      </c>
      <c r="D9" s="101">
        <v>4</v>
      </c>
      <c r="E9" s="4">
        <v>5</v>
      </c>
      <c r="F9" s="101">
        <v>6</v>
      </c>
      <c r="G9" s="273">
        <v>7</v>
      </c>
    </row>
    <row r="10" spans="1:7">
      <c r="A10" s="35"/>
      <c r="B10" s="35"/>
      <c r="C10" s="35"/>
      <c r="D10" s="35"/>
      <c r="E10" s="35"/>
      <c r="F10" s="35"/>
      <c r="G10" s="274"/>
    </row>
    <row r="11" spans="1:7">
      <c r="A11" s="35"/>
      <c r="B11" s="35"/>
      <c r="C11" s="10" t="s">
        <v>551</v>
      </c>
      <c r="D11" s="35"/>
      <c r="E11" s="35"/>
      <c r="F11" s="35"/>
      <c r="G11" s="274"/>
    </row>
    <row r="12" spans="1:7">
      <c r="A12" s="12"/>
      <c r="B12" s="13"/>
      <c r="C12" s="14" t="s">
        <v>552</v>
      </c>
      <c r="D12" s="15" t="s">
        <v>109</v>
      </c>
      <c r="E12" s="16">
        <v>1</v>
      </c>
      <c r="F12" s="278"/>
      <c r="G12" s="279"/>
    </row>
    <row r="13" spans="1:7">
      <c r="A13" s="12"/>
      <c r="B13" s="13"/>
      <c r="C13" s="14" t="s">
        <v>553</v>
      </c>
      <c r="D13" s="15" t="s">
        <v>109</v>
      </c>
      <c r="E13" s="16">
        <v>1</v>
      </c>
      <c r="F13" s="278"/>
      <c r="G13" s="279"/>
    </row>
    <row r="14" spans="1:7">
      <c r="A14" s="12"/>
      <c r="B14" s="13"/>
      <c r="C14" s="14" t="s">
        <v>554</v>
      </c>
      <c r="D14" s="15" t="s">
        <v>109</v>
      </c>
      <c r="E14" s="16">
        <v>1</v>
      </c>
      <c r="F14" s="278"/>
      <c r="G14" s="279"/>
    </row>
    <row r="15" spans="1:7">
      <c r="A15" s="12"/>
      <c r="B15" s="13"/>
      <c r="C15" s="14" t="s">
        <v>555</v>
      </c>
      <c r="D15" s="15" t="s">
        <v>109</v>
      </c>
      <c r="E15" s="16">
        <v>1</v>
      </c>
      <c r="F15" s="278"/>
      <c r="G15" s="279"/>
    </row>
    <row r="16" spans="1:7">
      <c r="A16" s="12"/>
      <c r="B16" s="13"/>
      <c r="C16" s="14" t="s">
        <v>556</v>
      </c>
      <c r="D16" s="15" t="s">
        <v>109</v>
      </c>
      <c r="E16" s="16">
        <v>1</v>
      </c>
      <c r="F16" s="278"/>
      <c r="G16" s="279"/>
    </row>
    <row r="17" spans="1:9">
      <c r="A17" s="35"/>
      <c r="B17" s="35"/>
      <c r="C17" s="10" t="s">
        <v>551</v>
      </c>
      <c r="D17" s="35"/>
      <c r="E17" s="35"/>
      <c r="F17" s="280"/>
      <c r="G17" s="281"/>
    </row>
    <row r="18" spans="1:9">
      <c r="A18" s="35"/>
      <c r="B18" s="35"/>
      <c r="C18" s="35"/>
      <c r="D18" s="35"/>
      <c r="E18" s="35"/>
      <c r="F18" s="282"/>
      <c r="G18" s="282"/>
    </row>
    <row r="19" spans="1:9">
      <c r="A19" s="35"/>
      <c r="B19" s="35"/>
      <c r="C19" s="10" t="s">
        <v>559</v>
      </c>
      <c r="D19" s="35"/>
      <c r="E19" s="35"/>
      <c r="F19" s="282"/>
      <c r="G19" s="282"/>
    </row>
    <row r="20" spans="1:9">
      <c r="A20" s="12"/>
      <c r="B20" s="13"/>
      <c r="C20" s="14" t="s">
        <v>560</v>
      </c>
      <c r="D20" s="15" t="s">
        <v>109</v>
      </c>
      <c r="E20" s="16">
        <v>1</v>
      </c>
      <c r="F20" s="278"/>
      <c r="G20" s="279"/>
    </row>
    <row r="21" spans="1:9">
      <c r="A21" s="12"/>
      <c r="B21" s="13"/>
      <c r="C21" s="14" t="s">
        <v>556</v>
      </c>
      <c r="D21" s="15" t="s">
        <v>109</v>
      </c>
      <c r="E21" s="16">
        <v>1</v>
      </c>
      <c r="F21" s="278"/>
      <c r="G21" s="279"/>
    </row>
    <row r="22" spans="1:9" ht="28.5" customHeight="1">
      <c r="A22" s="277"/>
      <c r="B22" s="277"/>
      <c r="C22" s="277" t="s">
        <v>700</v>
      </c>
      <c r="D22" s="276" t="s">
        <v>109</v>
      </c>
      <c r="E22" s="276">
        <v>1</v>
      </c>
      <c r="F22" s="288"/>
      <c r="G22" s="288"/>
    </row>
    <row r="23" spans="1:9">
      <c r="A23" s="35"/>
      <c r="B23" s="35"/>
      <c r="C23" s="10" t="s">
        <v>559</v>
      </c>
      <c r="D23" s="35"/>
      <c r="E23" s="35"/>
      <c r="F23" s="282"/>
      <c r="G23" s="283"/>
    </row>
    <row r="24" spans="1:9">
      <c r="A24" s="35"/>
      <c r="B24" s="35"/>
      <c r="C24" s="35"/>
      <c r="D24" s="35"/>
      <c r="E24" s="35"/>
      <c r="F24" s="282"/>
      <c r="G24" s="282"/>
    </row>
    <row r="25" spans="1:9">
      <c r="A25" s="35"/>
      <c r="B25" s="35"/>
      <c r="C25" s="10" t="s">
        <v>561</v>
      </c>
      <c r="D25" s="35"/>
      <c r="E25" s="35"/>
      <c r="F25" s="282"/>
      <c r="G25" s="283"/>
    </row>
    <row r="26" spans="1:9">
      <c r="A26" s="35"/>
      <c r="B26" s="35"/>
      <c r="C26" s="35"/>
      <c r="D26" s="35"/>
      <c r="E26" s="35"/>
      <c r="F26" s="282"/>
      <c r="G26" s="282"/>
    </row>
    <row r="27" spans="1:9" ht="15.75">
      <c r="A27" s="35"/>
      <c r="B27" s="35"/>
      <c r="C27" s="263" t="s">
        <v>563</v>
      </c>
      <c r="D27" s="264"/>
      <c r="E27" s="264"/>
      <c r="F27" s="284"/>
      <c r="G27" s="285"/>
    </row>
    <row r="28" spans="1:9" ht="9.75" customHeight="1">
      <c r="A28" s="35"/>
      <c r="B28" s="35"/>
      <c r="C28" s="263"/>
      <c r="D28" s="264"/>
      <c r="E28" s="264"/>
      <c r="F28" s="284"/>
      <c r="G28" s="285"/>
    </row>
    <row r="29" spans="1:9" ht="39.75" customHeight="1">
      <c r="A29" s="35"/>
      <c r="B29" s="35"/>
      <c r="C29" s="359" t="s">
        <v>705</v>
      </c>
      <c r="D29" s="360"/>
      <c r="E29" s="360"/>
      <c r="F29" s="360"/>
      <c r="G29" s="360"/>
    </row>
    <row r="30" spans="1:9" ht="19.5" customHeight="1">
      <c r="A30" s="35"/>
      <c r="B30" s="35"/>
      <c r="C30" s="263"/>
      <c r="D30" s="264"/>
      <c r="E30" s="264"/>
      <c r="F30" s="284"/>
      <c r="G30" s="286"/>
    </row>
    <row r="31" spans="1:9" ht="26.25">
      <c r="C31" s="10" t="s">
        <v>564</v>
      </c>
      <c r="F31" s="287"/>
      <c r="G31" s="287"/>
      <c r="I31" s="275"/>
    </row>
    <row r="32" spans="1:9">
      <c r="A32" s="12"/>
      <c r="B32" s="13"/>
      <c r="C32" s="14" t="s">
        <v>557</v>
      </c>
      <c r="D32" s="15" t="s">
        <v>109</v>
      </c>
      <c r="E32" s="16">
        <v>1</v>
      </c>
      <c r="F32" s="278"/>
      <c r="G32" s="279"/>
    </row>
    <row r="33" spans="1:7">
      <c r="A33" s="12"/>
      <c r="B33" s="13"/>
      <c r="C33" s="14" t="s">
        <v>558</v>
      </c>
      <c r="D33" s="15" t="s">
        <v>109</v>
      </c>
      <c r="E33" s="16">
        <v>1</v>
      </c>
      <c r="F33" s="278"/>
      <c r="G33" s="279"/>
    </row>
    <row r="34" spans="1:7" ht="15.75">
      <c r="A34" s="35"/>
      <c r="B34" s="35"/>
      <c r="C34" s="263"/>
      <c r="D34" s="264"/>
      <c r="E34" s="264"/>
      <c r="F34" s="284"/>
      <c r="G34" s="286"/>
    </row>
  </sheetData>
  <mergeCells count="2">
    <mergeCell ref="A2:G2"/>
    <mergeCell ref="C29:G29"/>
  </mergeCells>
  <pageMargins left="0.43307086614173229" right="0.1574803149606299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2"/>
  <sheetViews>
    <sheetView workbookViewId="0">
      <selection activeCell="D83" sqref="D83"/>
    </sheetView>
  </sheetViews>
  <sheetFormatPr defaultRowHeight="12.75"/>
  <cols>
    <col min="1" max="1" width="6" customWidth="1"/>
    <col min="2" max="2" width="5.42578125" customWidth="1"/>
    <col min="3" max="3" width="9.5703125" bestFit="1" customWidth="1"/>
    <col min="4" max="4" width="78" bestFit="1" customWidth="1"/>
    <col min="5" max="5" width="4.140625" bestFit="1" customWidth="1"/>
    <col min="6" max="6" width="17.5703125" bestFit="1" customWidth="1"/>
    <col min="7" max="7" width="12.42578125" bestFit="1" customWidth="1"/>
    <col min="8" max="8" width="9.7109375" bestFit="1" customWidth="1"/>
  </cols>
  <sheetData>
    <row r="1" spans="1:8" ht="18">
      <c r="A1" s="58" t="s">
        <v>182</v>
      </c>
      <c r="B1" s="59"/>
      <c r="C1" s="59"/>
      <c r="D1" s="59"/>
      <c r="E1" s="59"/>
      <c r="F1" s="59"/>
      <c r="G1" s="59"/>
      <c r="H1" s="59"/>
    </row>
    <row r="2" spans="1:8">
      <c r="A2" s="60" t="s">
        <v>183</v>
      </c>
      <c r="B2" s="61"/>
      <c r="C2" s="61"/>
      <c r="D2" s="61"/>
      <c r="E2" s="61"/>
      <c r="F2" s="61"/>
      <c r="G2" s="59"/>
      <c r="H2" s="59"/>
    </row>
    <row r="3" spans="1:8">
      <c r="A3" s="60" t="s">
        <v>184</v>
      </c>
      <c r="B3" s="61" t="s">
        <v>185</v>
      </c>
      <c r="C3" s="61"/>
      <c r="D3" s="61"/>
      <c r="E3" s="61"/>
      <c r="F3" s="61" t="s">
        <v>186</v>
      </c>
      <c r="G3" s="59"/>
      <c r="H3" s="59"/>
    </row>
    <row r="4" spans="1:8">
      <c r="A4" s="60"/>
      <c r="B4" s="61"/>
      <c r="C4" s="60"/>
      <c r="D4" s="61"/>
      <c r="E4" s="61"/>
      <c r="F4" s="61" t="s">
        <v>187</v>
      </c>
      <c r="G4" s="59"/>
      <c r="H4" s="59"/>
    </row>
    <row r="5" spans="1:8">
      <c r="A5" s="61" t="s">
        <v>188</v>
      </c>
      <c r="B5" s="61"/>
      <c r="C5" s="61"/>
      <c r="D5" s="61"/>
      <c r="E5" s="61"/>
      <c r="F5" s="61" t="s">
        <v>189</v>
      </c>
      <c r="G5" s="59"/>
      <c r="H5" s="59"/>
    </row>
    <row r="6" spans="1:8">
      <c r="A6" s="61" t="s">
        <v>190</v>
      </c>
      <c r="B6" s="61"/>
      <c r="C6" s="61"/>
      <c r="D6" s="61"/>
      <c r="E6" s="61"/>
      <c r="F6" s="61" t="s">
        <v>191</v>
      </c>
      <c r="G6" s="59"/>
      <c r="H6" s="59"/>
    </row>
    <row r="7" spans="1:8" ht="13.5" thickBot="1">
      <c r="A7" s="59"/>
      <c r="B7" s="59"/>
      <c r="C7" s="59"/>
      <c r="D7" s="59"/>
      <c r="E7" s="59"/>
      <c r="F7" s="59"/>
      <c r="G7" s="59"/>
      <c r="H7" s="59"/>
    </row>
    <row r="8" spans="1:8" ht="13.5" thickBot="1">
      <c r="A8" s="62" t="s">
        <v>9</v>
      </c>
      <c r="B8" s="62" t="s">
        <v>192</v>
      </c>
      <c r="C8" s="62" t="s">
        <v>193</v>
      </c>
      <c r="D8" s="62" t="s">
        <v>10</v>
      </c>
      <c r="E8" s="62" t="s">
        <v>11</v>
      </c>
      <c r="F8" s="62" t="s">
        <v>12</v>
      </c>
      <c r="G8" s="62" t="s">
        <v>194</v>
      </c>
      <c r="H8" s="62" t="s">
        <v>195</v>
      </c>
    </row>
    <row r="9" spans="1:8" ht="13.5" thickBot="1">
      <c r="A9" s="62" t="s">
        <v>196</v>
      </c>
      <c r="B9" s="62" t="s">
        <v>197</v>
      </c>
      <c r="C9" s="62" t="s">
        <v>198</v>
      </c>
      <c r="D9" s="62" t="s">
        <v>199</v>
      </c>
      <c r="E9" s="62" t="s">
        <v>200</v>
      </c>
      <c r="F9" s="62" t="s">
        <v>201</v>
      </c>
      <c r="G9" s="62" t="s">
        <v>202</v>
      </c>
      <c r="H9" s="62" t="s">
        <v>203</v>
      </c>
    </row>
    <row r="10" spans="1:8">
      <c r="A10" s="59"/>
      <c r="B10" s="59"/>
      <c r="C10" s="59"/>
      <c r="D10" s="59"/>
      <c r="E10" s="59"/>
      <c r="F10" s="59"/>
      <c r="G10" s="59"/>
      <c r="H10" s="59"/>
    </row>
    <row r="11" spans="1:8">
      <c r="A11" s="63"/>
      <c r="B11" s="63"/>
      <c r="C11" s="63" t="s">
        <v>204</v>
      </c>
      <c r="D11" s="63" t="s">
        <v>205</v>
      </c>
      <c r="E11" s="63"/>
      <c r="F11" s="63"/>
      <c r="G11" s="63"/>
      <c r="H11" s="63"/>
    </row>
    <row r="12" spans="1:8" ht="13.5" thickBot="1">
      <c r="A12" s="63"/>
      <c r="B12" s="63"/>
      <c r="C12" s="63" t="s">
        <v>196</v>
      </c>
      <c r="D12" s="63" t="s">
        <v>206</v>
      </c>
      <c r="E12" s="63"/>
      <c r="F12" s="63"/>
      <c r="G12" s="63"/>
      <c r="H12" s="63"/>
    </row>
    <row r="13" spans="1:8" ht="13.5" thickBot="1">
      <c r="A13" s="64">
        <v>1</v>
      </c>
      <c r="B13" s="65" t="s">
        <v>207</v>
      </c>
      <c r="C13" s="65"/>
      <c r="D13" s="65" t="s">
        <v>208</v>
      </c>
      <c r="E13" s="65" t="s">
        <v>209</v>
      </c>
      <c r="F13" s="65">
        <v>19.669</v>
      </c>
      <c r="G13" s="65"/>
      <c r="H13" s="66"/>
    </row>
    <row r="14" spans="1:8" ht="13.5" thickBot="1">
      <c r="A14" s="64">
        <v>2</v>
      </c>
      <c r="B14" s="65" t="s">
        <v>207</v>
      </c>
      <c r="C14" s="65"/>
      <c r="D14" s="65" t="s">
        <v>210</v>
      </c>
      <c r="E14" s="65" t="s">
        <v>209</v>
      </c>
      <c r="F14" s="65">
        <v>9.8350000000000009</v>
      </c>
      <c r="G14" s="65"/>
      <c r="H14" s="66"/>
    </row>
    <row r="15" spans="1:8">
      <c r="A15" s="70">
        <v>3</v>
      </c>
      <c r="B15" s="71" t="s">
        <v>207</v>
      </c>
      <c r="C15" s="71"/>
      <c r="D15" s="71" t="s">
        <v>211</v>
      </c>
      <c r="E15" s="71" t="s">
        <v>209</v>
      </c>
      <c r="F15" s="71">
        <v>19.669</v>
      </c>
      <c r="G15" s="71"/>
      <c r="H15" s="72"/>
    </row>
    <row r="16" spans="1:8">
      <c r="A16" s="73">
        <v>4</v>
      </c>
      <c r="B16" s="74" t="s">
        <v>207</v>
      </c>
      <c r="C16" s="74"/>
      <c r="D16" s="74" t="s">
        <v>212</v>
      </c>
      <c r="E16" s="74" t="s">
        <v>209</v>
      </c>
      <c r="F16" s="74">
        <v>19.669</v>
      </c>
      <c r="G16" s="74"/>
      <c r="H16" s="75"/>
    </row>
    <row r="17" spans="1:8">
      <c r="A17" s="73">
        <v>5</v>
      </c>
      <c r="B17" s="74" t="s">
        <v>207</v>
      </c>
      <c r="C17" s="74"/>
      <c r="D17" s="74" t="s">
        <v>213</v>
      </c>
      <c r="E17" s="74" t="s">
        <v>209</v>
      </c>
      <c r="F17" s="74">
        <v>19.669</v>
      </c>
      <c r="G17" s="74"/>
      <c r="H17" s="75"/>
    </row>
    <row r="18" spans="1:8">
      <c r="A18" s="73">
        <v>6</v>
      </c>
      <c r="B18" s="74" t="s">
        <v>207</v>
      </c>
      <c r="C18" s="74"/>
      <c r="D18" s="74" t="s">
        <v>214</v>
      </c>
      <c r="E18" s="74" t="s">
        <v>209</v>
      </c>
      <c r="F18" s="74">
        <v>19.669</v>
      </c>
      <c r="G18" s="74"/>
      <c r="H18" s="75"/>
    </row>
    <row r="19" spans="1:8" ht="13.5" thickBot="1">
      <c r="A19" s="76">
        <v>7</v>
      </c>
      <c r="B19" s="77" t="s">
        <v>207</v>
      </c>
      <c r="C19" s="77"/>
      <c r="D19" s="77" t="s">
        <v>215</v>
      </c>
      <c r="E19" s="77" t="s">
        <v>216</v>
      </c>
      <c r="F19" s="77">
        <v>35.404000000000003</v>
      </c>
      <c r="G19" s="77"/>
      <c r="H19" s="78"/>
    </row>
    <row r="20" spans="1:8" ht="13.5" thickBot="1">
      <c r="A20" s="63"/>
      <c r="B20" s="63"/>
      <c r="C20" s="63" t="s">
        <v>197</v>
      </c>
      <c r="D20" s="63" t="s">
        <v>217</v>
      </c>
      <c r="E20" s="63"/>
      <c r="F20" s="63"/>
      <c r="G20" s="63"/>
      <c r="H20" s="63"/>
    </row>
    <row r="21" spans="1:8" ht="13.5" thickBot="1">
      <c r="A21" s="64">
        <v>8</v>
      </c>
      <c r="B21" s="65" t="s">
        <v>218</v>
      </c>
      <c r="C21" s="65"/>
      <c r="D21" s="65" t="s">
        <v>219</v>
      </c>
      <c r="E21" s="65" t="s">
        <v>209</v>
      </c>
      <c r="F21" s="65">
        <v>21.181999999999999</v>
      </c>
      <c r="G21" s="65"/>
      <c r="H21" s="66"/>
    </row>
    <row r="22" spans="1:8" ht="13.5" thickBot="1">
      <c r="A22" s="64">
        <v>9</v>
      </c>
      <c r="B22" s="65" t="s">
        <v>218</v>
      </c>
      <c r="C22" s="65"/>
      <c r="D22" s="65" t="s">
        <v>220</v>
      </c>
      <c r="E22" s="65" t="s">
        <v>221</v>
      </c>
      <c r="F22" s="65">
        <v>4.4000000000000004</v>
      </c>
      <c r="G22" s="65"/>
      <c r="H22" s="66"/>
    </row>
    <row r="23" spans="1:8">
      <c r="A23" s="70">
        <v>10</v>
      </c>
      <c r="B23" s="71" t="s">
        <v>218</v>
      </c>
      <c r="C23" s="71"/>
      <c r="D23" s="71" t="s">
        <v>222</v>
      </c>
      <c r="E23" s="71" t="s">
        <v>221</v>
      </c>
      <c r="F23" s="71">
        <v>4.4000000000000004</v>
      </c>
      <c r="G23" s="71"/>
      <c r="H23" s="72"/>
    </row>
    <row r="24" spans="1:8" ht="13.5" thickBot="1">
      <c r="A24" s="76">
        <v>11</v>
      </c>
      <c r="B24" s="77" t="s">
        <v>223</v>
      </c>
      <c r="C24" s="77"/>
      <c r="D24" s="77" t="s">
        <v>224</v>
      </c>
      <c r="E24" s="77" t="s">
        <v>209</v>
      </c>
      <c r="F24" s="77">
        <v>0.66900000000000004</v>
      </c>
      <c r="G24" s="77"/>
      <c r="H24" s="78"/>
    </row>
    <row r="25" spans="1:8" ht="13.5" thickBot="1">
      <c r="A25" s="63"/>
      <c r="B25" s="63"/>
      <c r="C25" s="63" t="s">
        <v>198</v>
      </c>
      <c r="D25" s="63" t="s">
        <v>225</v>
      </c>
      <c r="E25" s="63"/>
      <c r="F25" s="63"/>
      <c r="G25" s="63"/>
      <c r="H25" s="63"/>
    </row>
    <row r="26" spans="1:8" ht="13.5" thickBot="1">
      <c r="A26" s="64">
        <v>12</v>
      </c>
      <c r="B26" s="65" t="s">
        <v>226</v>
      </c>
      <c r="C26" s="65"/>
      <c r="D26" s="65" t="s">
        <v>227</v>
      </c>
      <c r="E26" s="65" t="s">
        <v>209</v>
      </c>
      <c r="F26" s="65">
        <v>1.86</v>
      </c>
      <c r="G26" s="65"/>
      <c r="H26" s="66"/>
    </row>
    <row r="27" spans="1:8" ht="13.5" thickBot="1">
      <c r="A27" s="64">
        <v>13</v>
      </c>
      <c r="B27" s="65" t="s">
        <v>226</v>
      </c>
      <c r="C27" s="65"/>
      <c r="D27" s="65" t="s">
        <v>228</v>
      </c>
      <c r="E27" s="65" t="s">
        <v>229</v>
      </c>
      <c r="F27" s="65">
        <v>12</v>
      </c>
      <c r="G27" s="65"/>
      <c r="H27" s="66"/>
    </row>
    <row r="28" spans="1:8">
      <c r="A28" s="79">
        <v>14</v>
      </c>
      <c r="B28" s="80" t="s">
        <v>230</v>
      </c>
      <c r="C28" s="80"/>
      <c r="D28" s="80" t="s">
        <v>231</v>
      </c>
      <c r="E28" s="80" t="s">
        <v>229</v>
      </c>
      <c r="F28" s="80">
        <v>8.08</v>
      </c>
      <c r="G28" s="80"/>
      <c r="H28" s="81"/>
    </row>
    <row r="29" spans="1:8" ht="13.5" thickBot="1">
      <c r="A29" s="82">
        <v>15</v>
      </c>
      <c r="B29" s="83" t="s">
        <v>230</v>
      </c>
      <c r="C29" s="83"/>
      <c r="D29" s="83" t="s">
        <v>232</v>
      </c>
      <c r="E29" s="83" t="s">
        <v>229</v>
      </c>
      <c r="F29" s="83">
        <v>4.04</v>
      </c>
      <c r="G29" s="83"/>
      <c r="H29" s="84"/>
    </row>
    <row r="30" spans="1:8" ht="13.5" thickBot="1">
      <c r="A30" s="63"/>
      <c r="B30" s="63"/>
      <c r="C30" s="63" t="s">
        <v>199</v>
      </c>
      <c r="D30" s="63" t="s">
        <v>233</v>
      </c>
      <c r="E30" s="63"/>
      <c r="F30" s="63"/>
      <c r="G30" s="63"/>
      <c r="H30" s="63"/>
    </row>
    <row r="31" spans="1:8" ht="13.5" thickBot="1">
      <c r="A31" s="64">
        <v>16</v>
      </c>
      <c r="B31" s="65" t="s">
        <v>234</v>
      </c>
      <c r="C31" s="65"/>
      <c r="D31" s="65" t="s">
        <v>235</v>
      </c>
      <c r="E31" s="65" t="s">
        <v>221</v>
      </c>
      <c r="F31" s="65">
        <v>16</v>
      </c>
      <c r="G31" s="65"/>
      <c r="H31" s="66"/>
    </row>
    <row r="32" spans="1:8" ht="13.5" thickBot="1">
      <c r="A32" s="63"/>
      <c r="B32" s="63"/>
      <c r="C32" s="63" t="s">
        <v>201</v>
      </c>
      <c r="D32" s="63" t="s">
        <v>236</v>
      </c>
      <c r="E32" s="63"/>
      <c r="F32" s="63"/>
      <c r="G32" s="63"/>
      <c r="H32" s="63"/>
    </row>
    <row r="33" spans="1:8">
      <c r="A33" s="70">
        <v>17</v>
      </c>
      <c r="B33" s="71" t="s">
        <v>226</v>
      </c>
      <c r="C33" s="71"/>
      <c r="D33" s="71" t="s">
        <v>237</v>
      </c>
      <c r="E33" s="71" t="s">
        <v>229</v>
      </c>
      <c r="F33" s="71">
        <v>4</v>
      </c>
      <c r="G33" s="71"/>
      <c r="H33" s="72"/>
    </row>
    <row r="34" spans="1:8">
      <c r="A34" s="73">
        <v>18</v>
      </c>
      <c r="B34" s="74" t="s">
        <v>226</v>
      </c>
      <c r="C34" s="74"/>
      <c r="D34" s="74" t="s">
        <v>238</v>
      </c>
      <c r="E34" s="74" t="s">
        <v>229</v>
      </c>
      <c r="F34" s="74">
        <v>4</v>
      </c>
      <c r="G34" s="74"/>
      <c r="H34" s="75"/>
    </row>
    <row r="35" spans="1:8" ht="13.5" thickBot="1">
      <c r="A35" s="76">
        <v>19</v>
      </c>
      <c r="B35" s="77" t="s">
        <v>226</v>
      </c>
      <c r="C35" s="77"/>
      <c r="D35" s="77" t="s">
        <v>239</v>
      </c>
      <c r="E35" s="77" t="s">
        <v>221</v>
      </c>
      <c r="F35" s="77">
        <v>272.75900000000001</v>
      </c>
      <c r="G35" s="77"/>
      <c r="H35" s="78"/>
    </row>
    <row r="36" spans="1:8" ht="13.5" thickBot="1">
      <c r="A36" s="64">
        <v>20</v>
      </c>
      <c r="B36" s="65" t="s">
        <v>218</v>
      </c>
      <c r="C36" s="65"/>
      <c r="D36" s="65" t="s">
        <v>240</v>
      </c>
      <c r="E36" s="65" t="s">
        <v>221</v>
      </c>
      <c r="F36" s="65">
        <v>5.12</v>
      </c>
      <c r="G36" s="65"/>
      <c r="H36" s="66"/>
    </row>
    <row r="37" spans="1:8" ht="13.5" thickBot="1">
      <c r="A37" s="64">
        <v>21</v>
      </c>
      <c r="B37" s="65" t="s">
        <v>218</v>
      </c>
      <c r="C37" s="65"/>
      <c r="D37" s="65" t="s">
        <v>241</v>
      </c>
      <c r="E37" s="65" t="s">
        <v>221</v>
      </c>
      <c r="F37" s="65">
        <v>5.12</v>
      </c>
      <c r="G37" s="65"/>
      <c r="H37" s="66"/>
    </row>
    <row r="38" spans="1:8" ht="13.5" thickBot="1">
      <c r="A38" s="64">
        <v>22</v>
      </c>
      <c r="B38" s="65" t="s">
        <v>226</v>
      </c>
      <c r="C38" s="65"/>
      <c r="D38" s="65" t="s">
        <v>242</v>
      </c>
      <c r="E38" s="65" t="s">
        <v>209</v>
      </c>
      <c r="F38" s="65">
        <v>2.6909999999999998</v>
      </c>
      <c r="G38" s="65"/>
      <c r="H38" s="66"/>
    </row>
    <row r="39" spans="1:8" ht="13.5" thickBot="1">
      <c r="A39" s="64">
        <v>23</v>
      </c>
      <c r="B39" s="65" t="s">
        <v>218</v>
      </c>
      <c r="C39" s="65"/>
      <c r="D39" s="65" t="s">
        <v>244</v>
      </c>
      <c r="E39" s="65" t="s">
        <v>229</v>
      </c>
      <c r="F39" s="65">
        <v>4</v>
      </c>
      <c r="G39" s="65"/>
      <c r="H39" s="66"/>
    </row>
    <row r="40" spans="1:8" ht="13.5" thickBot="1">
      <c r="A40" s="63"/>
      <c r="B40" s="63"/>
      <c r="C40" s="63" t="s">
        <v>245</v>
      </c>
      <c r="D40" s="63" t="s">
        <v>246</v>
      </c>
      <c r="E40" s="63"/>
      <c r="F40" s="63"/>
      <c r="G40" s="63"/>
      <c r="H40" s="63"/>
    </row>
    <row r="41" spans="1:8" ht="13.5" thickBot="1">
      <c r="A41" s="64">
        <v>24</v>
      </c>
      <c r="B41" s="65" t="s">
        <v>247</v>
      </c>
      <c r="C41" s="65"/>
      <c r="D41" s="65" t="s">
        <v>248</v>
      </c>
      <c r="E41" s="65" t="s">
        <v>221</v>
      </c>
      <c r="F41" s="65">
        <v>199.95</v>
      </c>
      <c r="G41" s="65"/>
      <c r="H41" s="66"/>
    </row>
    <row r="42" spans="1:8" ht="13.5" thickBot="1">
      <c r="A42" s="64">
        <v>25</v>
      </c>
      <c r="B42" s="65" t="s">
        <v>247</v>
      </c>
      <c r="C42" s="65"/>
      <c r="D42" s="65" t="s">
        <v>249</v>
      </c>
      <c r="E42" s="65" t="s">
        <v>221</v>
      </c>
      <c r="F42" s="65">
        <v>5998.5</v>
      </c>
      <c r="G42" s="65"/>
      <c r="H42" s="66"/>
    </row>
    <row r="43" spans="1:8">
      <c r="A43" s="70">
        <v>26</v>
      </c>
      <c r="B43" s="71" t="s">
        <v>247</v>
      </c>
      <c r="C43" s="71"/>
      <c r="D43" s="71" t="s">
        <v>250</v>
      </c>
      <c r="E43" s="71" t="s">
        <v>221</v>
      </c>
      <c r="F43" s="71">
        <v>261.60000000000002</v>
      </c>
      <c r="G43" s="71"/>
      <c r="H43" s="72"/>
    </row>
    <row r="44" spans="1:8" ht="13.5" thickBot="1">
      <c r="A44" s="76">
        <v>27</v>
      </c>
      <c r="B44" s="77" t="s">
        <v>247</v>
      </c>
      <c r="C44" s="77"/>
      <c r="D44" s="77" t="s">
        <v>251</v>
      </c>
      <c r="E44" s="77" t="s">
        <v>221</v>
      </c>
      <c r="F44" s="77">
        <v>53.02</v>
      </c>
      <c r="G44" s="77"/>
      <c r="H44" s="78"/>
    </row>
    <row r="45" spans="1:8" ht="13.5" thickBot="1">
      <c r="A45" s="64">
        <v>28</v>
      </c>
      <c r="B45" s="65" t="s">
        <v>247</v>
      </c>
      <c r="C45" s="65"/>
      <c r="D45" s="65" t="s">
        <v>252</v>
      </c>
      <c r="E45" s="65" t="s">
        <v>221</v>
      </c>
      <c r="F45" s="65">
        <v>35.020000000000003</v>
      </c>
      <c r="G45" s="65"/>
      <c r="H45" s="66"/>
    </row>
    <row r="46" spans="1:8" ht="13.5" thickBot="1">
      <c r="A46" s="64">
        <v>29</v>
      </c>
      <c r="B46" s="65" t="s">
        <v>218</v>
      </c>
      <c r="C46" s="65"/>
      <c r="D46" s="65" t="s">
        <v>253</v>
      </c>
      <c r="E46" s="65" t="s">
        <v>221</v>
      </c>
      <c r="F46" s="65">
        <v>186.44</v>
      </c>
      <c r="G46" s="65"/>
      <c r="H46" s="66"/>
    </row>
    <row r="47" spans="1:8" ht="13.5" thickBot="1">
      <c r="A47" s="64">
        <v>30</v>
      </c>
      <c r="B47" s="65" t="s">
        <v>254</v>
      </c>
      <c r="C47" s="65"/>
      <c r="D47" s="65" t="s">
        <v>255</v>
      </c>
      <c r="E47" s="65" t="s">
        <v>209</v>
      </c>
      <c r="F47" s="65">
        <v>0.86399999999999999</v>
      </c>
      <c r="G47" s="65"/>
      <c r="H47" s="66"/>
    </row>
    <row r="48" spans="1:8" ht="13.5" thickBot="1">
      <c r="A48" s="64">
        <v>31</v>
      </c>
      <c r="B48" s="65" t="s">
        <v>254</v>
      </c>
      <c r="C48" s="65"/>
      <c r="D48" s="65" t="s">
        <v>256</v>
      </c>
      <c r="E48" s="65" t="s">
        <v>221</v>
      </c>
      <c r="F48" s="65">
        <v>4.6500000000000004</v>
      </c>
      <c r="G48" s="65"/>
      <c r="H48" s="66"/>
    </row>
    <row r="49" spans="1:8" ht="13.5" thickBot="1">
      <c r="A49" s="64">
        <v>32</v>
      </c>
      <c r="B49" s="65" t="s">
        <v>254</v>
      </c>
      <c r="C49" s="65"/>
      <c r="D49" s="65" t="s">
        <v>257</v>
      </c>
      <c r="E49" s="65" t="s">
        <v>209</v>
      </c>
      <c r="F49" s="65">
        <v>1.0509999999999999</v>
      </c>
      <c r="G49" s="65"/>
      <c r="H49" s="66"/>
    </row>
    <row r="50" spans="1:8" ht="13.5" thickBot="1">
      <c r="A50" s="64">
        <v>33</v>
      </c>
      <c r="B50" s="65" t="s">
        <v>254</v>
      </c>
      <c r="C50" s="65"/>
      <c r="D50" s="65" t="s">
        <v>258</v>
      </c>
      <c r="E50" s="65" t="s">
        <v>66</v>
      </c>
      <c r="F50" s="65">
        <v>15.6</v>
      </c>
      <c r="G50" s="65"/>
      <c r="H50" s="66"/>
    </row>
    <row r="51" spans="1:8" ht="13.5" thickBot="1">
      <c r="A51" s="64">
        <v>34</v>
      </c>
      <c r="B51" s="65" t="s">
        <v>254</v>
      </c>
      <c r="C51" s="65"/>
      <c r="D51" s="65" t="s">
        <v>259</v>
      </c>
      <c r="E51" s="65" t="s">
        <v>221</v>
      </c>
      <c r="F51" s="65">
        <v>272.75900000000001</v>
      </c>
      <c r="G51" s="65"/>
      <c r="H51" s="66"/>
    </row>
    <row r="52" spans="1:8">
      <c r="A52" s="70">
        <v>35</v>
      </c>
      <c r="B52" s="71" t="s">
        <v>254</v>
      </c>
      <c r="C52" s="71"/>
      <c r="D52" s="71" t="s">
        <v>260</v>
      </c>
      <c r="E52" s="71" t="s">
        <v>216</v>
      </c>
      <c r="F52" s="71">
        <v>8.1020000000000003</v>
      </c>
      <c r="G52" s="71"/>
      <c r="H52" s="72"/>
    </row>
    <row r="53" spans="1:8" ht="13.5" thickBot="1">
      <c r="A53" s="76">
        <v>36</v>
      </c>
      <c r="B53" s="77" t="s">
        <v>254</v>
      </c>
      <c r="C53" s="77"/>
      <c r="D53" s="77" t="s">
        <v>261</v>
      </c>
      <c r="E53" s="77" t="s">
        <v>216</v>
      </c>
      <c r="F53" s="77">
        <v>72.918000000000006</v>
      </c>
      <c r="G53" s="77"/>
      <c r="H53" s="78"/>
    </row>
    <row r="54" spans="1:8">
      <c r="A54" s="70">
        <v>37</v>
      </c>
      <c r="B54" s="71" t="s">
        <v>254</v>
      </c>
      <c r="C54" s="71"/>
      <c r="D54" s="71" t="s">
        <v>262</v>
      </c>
      <c r="E54" s="71" t="s">
        <v>216</v>
      </c>
      <c r="F54" s="71">
        <v>8.1020000000000003</v>
      </c>
      <c r="G54" s="71"/>
      <c r="H54" s="72"/>
    </row>
    <row r="55" spans="1:8" ht="13.5" thickBot="1">
      <c r="A55" s="76">
        <v>38</v>
      </c>
      <c r="B55" s="77" t="s">
        <v>254</v>
      </c>
      <c r="C55" s="77"/>
      <c r="D55" s="77" t="s">
        <v>263</v>
      </c>
      <c r="E55" s="77" t="s">
        <v>216</v>
      </c>
      <c r="F55" s="77">
        <v>16.204000000000001</v>
      </c>
      <c r="G55" s="77"/>
      <c r="H55" s="78"/>
    </row>
    <row r="56" spans="1:8">
      <c r="A56" s="70">
        <v>39</v>
      </c>
      <c r="B56" s="71" t="s">
        <v>254</v>
      </c>
      <c r="C56" s="71"/>
      <c r="D56" s="71" t="s">
        <v>264</v>
      </c>
      <c r="E56" s="71" t="s">
        <v>216</v>
      </c>
      <c r="F56" s="71">
        <v>8.1020000000000003</v>
      </c>
      <c r="G56" s="71"/>
      <c r="H56" s="72"/>
    </row>
    <row r="57" spans="1:8" ht="13.5" thickBot="1">
      <c r="A57" s="76">
        <v>40</v>
      </c>
      <c r="B57" s="77" t="s">
        <v>234</v>
      </c>
      <c r="C57" s="77"/>
      <c r="D57" s="77" t="s">
        <v>265</v>
      </c>
      <c r="E57" s="77" t="s">
        <v>266</v>
      </c>
      <c r="F57" s="77">
        <v>1</v>
      </c>
      <c r="G57" s="77"/>
      <c r="H57" s="78"/>
    </row>
    <row r="58" spans="1:8" ht="13.5" thickBot="1">
      <c r="A58" s="63"/>
      <c r="B58" s="63"/>
      <c r="C58" s="63" t="s">
        <v>267</v>
      </c>
      <c r="D58" s="63" t="s">
        <v>176</v>
      </c>
      <c r="E58" s="63"/>
      <c r="F58" s="63"/>
      <c r="G58" s="63"/>
      <c r="H58" s="63"/>
    </row>
    <row r="59" spans="1:8" ht="13.5" thickBot="1">
      <c r="A59" s="64">
        <v>41</v>
      </c>
      <c r="B59" s="65" t="s">
        <v>226</v>
      </c>
      <c r="C59" s="65"/>
      <c r="D59" s="65" t="s">
        <v>268</v>
      </c>
      <c r="E59" s="65" t="s">
        <v>216</v>
      </c>
      <c r="F59" s="65">
        <v>100.831</v>
      </c>
      <c r="G59" s="65"/>
      <c r="H59" s="66"/>
    </row>
    <row r="60" spans="1:8">
      <c r="A60" s="63"/>
      <c r="B60" s="63"/>
      <c r="C60" s="63" t="s">
        <v>269</v>
      </c>
      <c r="D60" s="63" t="s">
        <v>270</v>
      </c>
      <c r="E60" s="63"/>
      <c r="F60" s="63"/>
      <c r="G60" s="63"/>
      <c r="H60" s="63"/>
    </row>
    <row r="61" spans="1:8" ht="13.5" thickBot="1">
      <c r="A61" s="63"/>
      <c r="B61" s="63"/>
      <c r="C61" s="63" t="s">
        <v>271</v>
      </c>
      <c r="D61" s="63" t="s">
        <v>272</v>
      </c>
      <c r="E61" s="63"/>
      <c r="F61" s="63"/>
      <c r="G61" s="63"/>
      <c r="H61" s="63"/>
    </row>
    <row r="62" spans="1:8" ht="13.5" thickBot="1">
      <c r="A62" s="64">
        <v>42</v>
      </c>
      <c r="B62" s="65" t="s">
        <v>271</v>
      </c>
      <c r="C62" s="65"/>
      <c r="D62" s="65" t="s">
        <v>273</v>
      </c>
      <c r="E62" s="65" t="s">
        <v>66</v>
      </c>
      <c r="F62" s="65">
        <v>3.1</v>
      </c>
      <c r="G62" s="65"/>
      <c r="H62" s="66"/>
    </row>
    <row r="63" spans="1:8" ht="13.5" thickBot="1">
      <c r="A63" s="64">
        <v>43</v>
      </c>
      <c r="B63" s="65" t="s">
        <v>271</v>
      </c>
      <c r="C63" s="65"/>
      <c r="D63" s="65" t="s">
        <v>274</v>
      </c>
      <c r="E63" s="65" t="s">
        <v>275</v>
      </c>
      <c r="F63" s="65">
        <v>1.56</v>
      </c>
      <c r="G63" s="65"/>
      <c r="H63" s="66"/>
    </row>
    <row r="64" spans="1:8" ht="13.5" thickBot="1">
      <c r="A64" s="63"/>
      <c r="B64" s="63"/>
      <c r="C64" s="63" t="s">
        <v>276</v>
      </c>
      <c r="D64" s="63" t="s">
        <v>277</v>
      </c>
      <c r="E64" s="63"/>
      <c r="F64" s="63"/>
      <c r="G64" s="63"/>
      <c r="H64" s="63"/>
    </row>
    <row r="65" spans="1:8">
      <c r="A65" s="70">
        <v>44</v>
      </c>
      <c r="B65" s="71" t="s">
        <v>234</v>
      </c>
      <c r="C65" s="71"/>
      <c r="D65" s="71" t="s">
        <v>278</v>
      </c>
      <c r="E65" s="71" t="s">
        <v>266</v>
      </c>
      <c r="F65" s="71">
        <v>1</v>
      </c>
      <c r="G65" s="71"/>
      <c r="H65" s="72"/>
    </row>
    <row r="66" spans="1:8" ht="13.5" thickBot="1">
      <c r="A66" s="76">
        <v>45</v>
      </c>
      <c r="B66" s="77" t="s">
        <v>276</v>
      </c>
      <c r="C66" s="77"/>
      <c r="D66" s="77" t="s">
        <v>279</v>
      </c>
      <c r="E66" s="77" t="s">
        <v>221</v>
      </c>
      <c r="F66" s="77">
        <v>20</v>
      </c>
      <c r="G66" s="77"/>
      <c r="H66" s="78"/>
    </row>
    <row r="67" spans="1:8" ht="13.5" thickBot="1">
      <c r="A67" s="64">
        <v>46</v>
      </c>
      <c r="B67" s="65" t="s">
        <v>234</v>
      </c>
      <c r="C67" s="65"/>
      <c r="D67" s="65" t="s">
        <v>280</v>
      </c>
      <c r="E67" s="65" t="s">
        <v>221</v>
      </c>
      <c r="F67" s="65">
        <v>8.5549999999999997</v>
      </c>
      <c r="G67" s="65"/>
      <c r="H67" s="66"/>
    </row>
    <row r="68" spans="1:8" ht="13.5" thickBot="1">
      <c r="A68" s="64">
        <v>47</v>
      </c>
      <c r="B68" s="65" t="s">
        <v>234</v>
      </c>
      <c r="C68" s="65"/>
      <c r="D68" s="65" t="s">
        <v>281</v>
      </c>
      <c r="E68" s="65" t="s">
        <v>282</v>
      </c>
      <c r="F68" s="65">
        <v>237.73699999999999</v>
      </c>
      <c r="G68" s="65"/>
      <c r="H68" s="66"/>
    </row>
    <row r="69" spans="1:8" ht="13.5" thickBot="1">
      <c r="A69" s="64">
        <v>48</v>
      </c>
      <c r="B69" s="65" t="s">
        <v>276</v>
      </c>
      <c r="C69" s="65"/>
      <c r="D69" s="65" t="s">
        <v>283</v>
      </c>
      <c r="E69" s="65" t="s">
        <v>275</v>
      </c>
      <c r="F69" s="65">
        <v>1.79</v>
      </c>
      <c r="G69" s="65"/>
      <c r="H69" s="66"/>
    </row>
    <row r="70" spans="1:8" ht="13.5" thickBot="1">
      <c r="A70" s="63"/>
      <c r="B70" s="63"/>
      <c r="C70" s="63" t="s">
        <v>284</v>
      </c>
      <c r="D70" s="63" t="s">
        <v>285</v>
      </c>
      <c r="E70" s="63"/>
      <c r="F70" s="63"/>
      <c r="G70" s="63"/>
      <c r="H70" s="63"/>
    </row>
    <row r="71" spans="1:8" ht="13.5" thickBot="1">
      <c r="A71" s="64">
        <v>49</v>
      </c>
      <c r="B71" s="65" t="s">
        <v>284</v>
      </c>
      <c r="C71" s="65"/>
      <c r="D71" s="65" t="s">
        <v>286</v>
      </c>
      <c r="E71" s="65" t="s">
        <v>221</v>
      </c>
      <c r="F71" s="65">
        <v>36</v>
      </c>
      <c r="G71" s="65"/>
      <c r="H71" s="66"/>
    </row>
    <row r="72" spans="1:8" ht="13.5" thickBot="1">
      <c r="A72" s="85">
        <v>50</v>
      </c>
      <c r="B72" s="86"/>
      <c r="C72" s="86"/>
      <c r="D72" s="86" t="s">
        <v>287</v>
      </c>
      <c r="E72" s="86" t="s">
        <v>221</v>
      </c>
      <c r="F72" s="86">
        <v>37.44</v>
      </c>
      <c r="G72" s="86"/>
      <c r="H72" s="87"/>
    </row>
    <row r="73" spans="1:8" ht="13.5" thickBot="1">
      <c r="A73" s="64">
        <v>51</v>
      </c>
      <c r="B73" s="65" t="s">
        <v>284</v>
      </c>
      <c r="C73" s="65"/>
      <c r="D73" s="65" t="s">
        <v>288</v>
      </c>
      <c r="E73" s="65" t="s">
        <v>221</v>
      </c>
      <c r="F73" s="65">
        <v>11</v>
      </c>
      <c r="G73" s="65"/>
      <c r="H73" s="66"/>
    </row>
    <row r="74" spans="1:8" ht="13.5" thickBot="1">
      <c r="A74" s="67"/>
      <c r="B74" s="68"/>
      <c r="C74" s="68"/>
      <c r="D74" s="68" t="s">
        <v>243</v>
      </c>
      <c r="E74" s="68"/>
      <c r="F74" s="68">
        <v>0</v>
      </c>
      <c r="G74" s="68"/>
      <c r="H74" s="69"/>
    </row>
    <row r="75" spans="1:8">
      <c r="A75" s="70">
        <v>52</v>
      </c>
      <c r="B75" s="71" t="s">
        <v>284</v>
      </c>
      <c r="C75" s="71"/>
      <c r="D75" s="71" t="s">
        <v>289</v>
      </c>
      <c r="E75" s="71" t="s">
        <v>221</v>
      </c>
      <c r="F75" s="71">
        <v>36</v>
      </c>
      <c r="G75" s="71"/>
      <c r="H75" s="72"/>
    </row>
    <row r="76" spans="1:8">
      <c r="A76" s="73">
        <v>53</v>
      </c>
      <c r="B76" s="74" t="s">
        <v>284</v>
      </c>
      <c r="C76" s="74"/>
      <c r="D76" s="74" t="s">
        <v>290</v>
      </c>
      <c r="E76" s="74" t="s">
        <v>221</v>
      </c>
      <c r="F76" s="74">
        <v>36</v>
      </c>
      <c r="G76" s="74"/>
      <c r="H76" s="75"/>
    </row>
    <row r="77" spans="1:8" ht="13.5" thickBot="1">
      <c r="A77" s="76">
        <v>54</v>
      </c>
      <c r="B77" s="77" t="s">
        <v>284</v>
      </c>
      <c r="C77" s="77"/>
      <c r="D77" s="77" t="s">
        <v>291</v>
      </c>
      <c r="E77" s="77" t="s">
        <v>275</v>
      </c>
      <c r="F77" s="77">
        <v>6.58</v>
      </c>
      <c r="G77" s="77"/>
      <c r="H77" s="78"/>
    </row>
    <row r="78" spans="1:8" ht="13.5" thickBot="1">
      <c r="A78" s="63"/>
      <c r="B78" s="63"/>
      <c r="C78" s="63" t="s">
        <v>292</v>
      </c>
      <c r="D78" s="63" t="s">
        <v>293</v>
      </c>
      <c r="E78" s="63"/>
      <c r="F78" s="63"/>
      <c r="G78" s="63"/>
      <c r="H78" s="63"/>
    </row>
    <row r="79" spans="1:8" ht="13.5" thickBot="1">
      <c r="A79" s="64">
        <v>55</v>
      </c>
      <c r="B79" s="65" t="s">
        <v>234</v>
      </c>
      <c r="C79" s="65"/>
      <c r="D79" s="65" t="s">
        <v>294</v>
      </c>
      <c r="E79" s="65" t="s">
        <v>266</v>
      </c>
      <c r="F79" s="65">
        <v>1</v>
      </c>
      <c r="G79" s="65"/>
      <c r="H79" s="66"/>
    </row>
    <row r="80" spans="1:8" ht="13.5" thickBot="1">
      <c r="A80" s="63"/>
      <c r="B80" s="63"/>
      <c r="C80" s="63" t="s">
        <v>295</v>
      </c>
      <c r="D80" s="63" t="s">
        <v>296</v>
      </c>
      <c r="E80" s="63"/>
      <c r="F80" s="63"/>
      <c r="G80" s="63"/>
      <c r="H80" s="63"/>
    </row>
    <row r="81" spans="1:8" ht="13.5" thickBot="1">
      <c r="A81" s="64">
        <v>56</v>
      </c>
      <c r="B81" s="65" t="s">
        <v>295</v>
      </c>
      <c r="C81" s="65"/>
      <c r="D81" s="65" t="s">
        <v>701</v>
      </c>
      <c r="E81" s="65" t="s">
        <v>221</v>
      </c>
      <c r="F81" s="65">
        <v>53.017000000000003</v>
      </c>
      <c r="G81" s="65"/>
      <c r="H81" s="66"/>
    </row>
    <row r="82" spans="1:8" ht="13.5" thickBot="1">
      <c r="A82" s="64">
        <v>57</v>
      </c>
      <c r="B82" s="65" t="s">
        <v>295</v>
      </c>
      <c r="C82" s="65"/>
      <c r="D82" s="65" t="s">
        <v>702</v>
      </c>
      <c r="E82" s="65" t="s">
        <v>221</v>
      </c>
      <c r="F82" s="65">
        <v>279.40899999999999</v>
      </c>
      <c r="G82" s="65"/>
      <c r="H82" s="66"/>
    </row>
    <row r="83" spans="1:8" ht="13.5" thickBot="1">
      <c r="A83" s="63"/>
      <c r="B83" s="63"/>
      <c r="C83" s="63" t="s">
        <v>297</v>
      </c>
      <c r="D83" s="63" t="s">
        <v>298</v>
      </c>
      <c r="E83" s="63"/>
      <c r="F83" s="63"/>
      <c r="G83" s="63"/>
      <c r="H83" s="63"/>
    </row>
    <row r="84" spans="1:8" ht="13.5" thickBot="1">
      <c r="A84" s="64">
        <v>58</v>
      </c>
      <c r="B84" s="65" t="s">
        <v>297</v>
      </c>
      <c r="C84" s="65"/>
      <c r="D84" s="65" t="s">
        <v>299</v>
      </c>
      <c r="E84" s="65" t="s">
        <v>221</v>
      </c>
      <c r="F84" s="65">
        <v>4.6500000000000004</v>
      </c>
      <c r="G84" s="65"/>
      <c r="H84" s="66"/>
    </row>
    <row r="85" spans="1:8">
      <c r="A85" s="70">
        <v>59</v>
      </c>
      <c r="B85" s="71" t="s">
        <v>234</v>
      </c>
      <c r="C85" s="71"/>
      <c r="D85" s="71" t="s">
        <v>300</v>
      </c>
      <c r="E85" s="71" t="s">
        <v>301</v>
      </c>
      <c r="F85" s="71">
        <v>4</v>
      </c>
      <c r="G85" s="71"/>
      <c r="H85" s="72"/>
    </row>
    <row r="86" spans="1:8" ht="13.5" thickBot="1">
      <c r="A86" s="76">
        <v>60</v>
      </c>
      <c r="B86" s="77" t="s">
        <v>297</v>
      </c>
      <c r="C86" s="77"/>
      <c r="D86" s="77" t="s">
        <v>302</v>
      </c>
      <c r="E86" s="77" t="s">
        <v>275</v>
      </c>
      <c r="F86" s="77">
        <v>1.93</v>
      </c>
      <c r="G86" s="77"/>
      <c r="H86" s="78"/>
    </row>
    <row r="87" spans="1:8" ht="13.5" thickBot="1">
      <c r="A87" s="63"/>
      <c r="B87" s="63"/>
      <c r="C87" s="63" t="s">
        <v>303</v>
      </c>
      <c r="D87" s="63" t="s">
        <v>304</v>
      </c>
      <c r="E87" s="63"/>
      <c r="F87" s="63"/>
      <c r="G87" s="63"/>
      <c r="H87" s="63"/>
    </row>
    <row r="88" spans="1:8">
      <c r="A88" s="79">
        <v>61</v>
      </c>
      <c r="B88" s="80"/>
      <c r="C88" s="80"/>
      <c r="D88" s="80" t="s">
        <v>305</v>
      </c>
      <c r="E88" s="80" t="s">
        <v>15</v>
      </c>
      <c r="F88" s="80">
        <v>3</v>
      </c>
      <c r="G88" s="80"/>
      <c r="H88" s="81"/>
    </row>
    <row r="89" spans="1:8" ht="13.5" thickBot="1">
      <c r="A89" s="82">
        <v>62</v>
      </c>
      <c r="B89" s="83"/>
      <c r="C89" s="83"/>
      <c r="D89" s="83" t="s">
        <v>306</v>
      </c>
      <c r="E89" s="83" t="s">
        <v>301</v>
      </c>
      <c r="F89" s="83">
        <v>1</v>
      </c>
      <c r="G89" s="83"/>
      <c r="H89" s="84"/>
    </row>
    <row r="90" spans="1:8">
      <c r="A90" s="88"/>
      <c r="B90" s="88"/>
      <c r="C90" s="88"/>
      <c r="D90" s="88"/>
      <c r="E90" s="88"/>
      <c r="F90" s="88"/>
      <c r="G90" s="88"/>
      <c r="H90" s="88"/>
    </row>
    <row r="91" spans="1:8">
      <c r="A91" s="88"/>
      <c r="B91" s="88"/>
      <c r="C91" s="88"/>
      <c r="D91" s="88" t="s">
        <v>307</v>
      </c>
      <c r="E91" s="88" t="s">
        <v>301</v>
      </c>
      <c r="F91" s="88">
        <v>1</v>
      </c>
      <c r="G91" s="88"/>
      <c r="H91" s="88"/>
    </row>
    <row r="92" spans="1:8">
      <c r="A92" s="89"/>
      <c r="B92" s="89"/>
      <c r="C92" s="89"/>
      <c r="D92" s="90" t="s">
        <v>14</v>
      </c>
      <c r="E92" s="90"/>
      <c r="F92" s="90"/>
      <c r="G92" s="90"/>
      <c r="H92" s="90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0"/>
  <sheetViews>
    <sheetView topLeftCell="A151" workbookViewId="0">
      <selection activeCell="B16" sqref="B16"/>
    </sheetView>
  </sheetViews>
  <sheetFormatPr defaultRowHeight="12.75"/>
  <cols>
    <col min="1" max="1" width="4" customWidth="1"/>
    <col min="2" max="2" width="87.42578125" customWidth="1"/>
    <col min="3" max="3" width="5.28515625" customWidth="1"/>
    <col min="4" max="4" width="7.140625" customWidth="1"/>
    <col min="5" max="5" width="10" customWidth="1"/>
    <col min="6" max="6" width="11.7109375" customWidth="1"/>
  </cols>
  <sheetData>
    <row r="1" spans="1:6" ht="18">
      <c r="A1" s="18" t="s">
        <v>0</v>
      </c>
      <c r="B1" s="19"/>
      <c r="C1" s="19"/>
      <c r="D1" s="1"/>
      <c r="E1" s="20"/>
      <c r="F1" s="21" t="s">
        <v>1</v>
      </c>
    </row>
    <row r="2" spans="1:6">
      <c r="A2" s="344" t="s">
        <v>2</v>
      </c>
      <c r="B2" s="345"/>
      <c r="C2" s="345"/>
      <c r="D2" s="345"/>
      <c r="E2" s="346"/>
      <c r="F2" s="346"/>
    </row>
    <row r="3" spans="1:6">
      <c r="A3" s="22" t="s">
        <v>3</v>
      </c>
      <c r="B3" s="23"/>
      <c r="C3" s="23"/>
      <c r="D3" s="2"/>
      <c r="E3" s="19"/>
      <c r="F3" s="19"/>
    </row>
    <row r="4" spans="1:6">
      <c r="A4" s="22" t="s">
        <v>4</v>
      </c>
      <c r="B4" s="23"/>
      <c r="C4" s="23"/>
      <c r="D4" s="2"/>
      <c r="E4" s="19"/>
      <c r="F4" s="19"/>
    </row>
    <row r="5" spans="1:6">
      <c r="A5" s="23" t="s">
        <v>5</v>
      </c>
      <c r="B5" s="23"/>
      <c r="C5" s="23" t="s">
        <v>6</v>
      </c>
      <c r="D5" s="2"/>
      <c r="E5" s="19"/>
      <c r="F5" s="19"/>
    </row>
    <row r="6" spans="1:6">
      <c r="A6" s="23" t="s">
        <v>7</v>
      </c>
      <c r="B6" s="23"/>
      <c r="C6" s="23" t="s">
        <v>8</v>
      </c>
      <c r="D6" s="2"/>
      <c r="E6" s="19"/>
      <c r="F6" s="19"/>
    </row>
    <row r="7" spans="1:6">
      <c r="A7" s="23"/>
      <c r="B7" s="23"/>
      <c r="C7" s="23"/>
      <c r="D7" s="2"/>
      <c r="E7" s="19"/>
      <c r="F7" s="19"/>
    </row>
    <row r="8" spans="1:6" ht="22.5">
      <c r="A8" s="24" t="s">
        <v>9</v>
      </c>
      <c r="B8" s="25" t="s">
        <v>10</v>
      </c>
      <c r="C8" s="25" t="s">
        <v>11</v>
      </c>
      <c r="D8" s="3" t="s">
        <v>12</v>
      </c>
      <c r="E8" s="25" t="s">
        <v>13</v>
      </c>
      <c r="F8" s="26" t="s">
        <v>14</v>
      </c>
    </row>
    <row r="9" spans="1:6">
      <c r="A9" s="27">
        <v>1</v>
      </c>
      <c r="B9" s="28">
        <v>2</v>
      </c>
      <c r="C9" s="28">
        <v>3</v>
      </c>
      <c r="D9" s="4">
        <v>4</v>
      </c>
      <c r="E9" s="28">
        <v>5</v>
      </c>
      <c r="F9" s="29">
        <v>6</v>
      </c>
    </row>
    <row r="10" spans="1:6">
      <c r="A10" s="5"/>
      <c r="B10" s="6"/>
      <c r="C10" s="7"/>
      <c r="D10" s="8"/>
      <c r="E10" s="8"/>
      <c r="F10" s="9"/>
    </row>
    <row r="11" spans="1:6">
      <c r="A11" s="5"/>
      <c r="B11" s="11" t="s">
        <v>16</v>
      </c>
      <c r="C11" s="7"/>
      <c r="D11" s="8"/>
      <c r="E11" s="8"/>
      <c r="F11" s="9"/>
    </row>
    <row r="12" spans="1:6" ht="138" customHeight="1">
      <c r="A12" s="12"/>
      <c r="B12" s="14" t="s">
        <v>695</v>
      </c>
      <c r="C12" s="15" t="s">
        <v>15</v>
      </c>
      <c r="D12" s="16">
        <v>2</v>
      </c>
      <c r="E12" s="17"/>
      <c r="F12" s="332"/>
    </row>
    <row r="13" spans="1:6" ht="163.5" customHeight="1">
      <c r="A13" s="12"/>
      <c r="B13" s="14" t="s">
        <v>696</v>
      </c>
      <c r="C13" s="15" t="s">
        <v>15</v>
      </c>
      <c r="D13" s="16">
        <v>2</v>
      </c>
      <c r="E13" s="17"/>
      <c r="F13" s="332"/>
    </row>
    <row r="14" spans="1:6" ht="22.5">
      <c r="A14" s="12"/>
      <c r="B14" s="14" t="s">
        <v>703</v>
      </c>
      <c r="C14" s="15" t="s">
        <v>15</v>
      </c>
      <c r="D14" s="16">
        <v>2</v>
      </c>
      <c r="E14" s="17"/>
      <c r="F14" s="332"/>
    </row>
    <row r="15" spans="1:6" ht="22.5">
      <c r="A15" s="12"/>
      <c r="B15" s="14" t="s">
        <v>704</v>
      </c>
      <c r="C15" s="15" t="s">
        <v>15</v>
      </c>
      <c r="D15" s="16">
        <v>2</v>
      </c>
      <c r="E15" s="17"/>
      <c r="F15" s="332"/>
    </row>
    <row r="16" spans="1:6" ht="45">
      <c r="A16" s="12"/>
      <c r="B16" s="14" t="s">
        <v>698</v>
      </c>
      <c r="C16" s="15" t="s">
        <v>15</v>
      </c>
      <c r="D16" s="16">
        <v>2</v>
      </c>
      <c r="E16" s="17"/>
      <c r="F16" s="332"/>
    </row>
    <row r="17" spans="1:6" ht="45">
      <c r="A17" s="12"/>
      <c r="B17" s="14" t="s">
        <v>699</v>
      </c>
      <c r="C17" s="15" t="s">
        <v>15</v>
      </c>
      <c r="D17" s="16">
        <v>2</v>
      </c>
      <c r="E17" s="17"/>
      <c r="F17" s="332"/>
    </row>
    <row r="18" spans="1:6">
      <c r="A18" s="12"/>
      <c r="B18" s="14" t="s">
        <v>76</v>
      </c>
      <c r="C18" s="15" t="s">
        <v>15</v>
      </c>
      <c r="D18" s="16">
        <v>1</v>
      </c>
      <c r="E18" s="17"/>
      <c r="F18" s="332"/>
    </row>
    <row r="19" spans="1:6">
      <c r="A19" s="12"/>
      <c r="B19" s="14" t="s">
        <v>77</v>
      </c>
      <c r="C19" s="15" t="s">
        <v>15</v>
      </c>
      <c r="D19" s="16">
        <v>2</v>
      </c>
      <c r="E19" s="17"/>
      <c r="F19" s="332"/>
    </row>
    <row r="20" spans="1:6">
      <c r="A20" s="12"/>
      <c r="B20" s="14" t="s">
        <v>17</v>
      </c>
      <c r="C20" s="15" t="s">
        <v>15</v>
      </c>
      <c r="D20" s="16">
        <v>1</v>
      </c>
      <c r="E20" s="17"/>
      <c r="F20" s="332"/>
    </row>
    <row r="21" spans="1:6">
      <c r="A21" s="12"/>
      <c r="B21" s="14" t="s">
        <v>18</v>
      </c>
      <c r="C21" s="15" t="s">
        <v>15</v>
      </c>
      <c r="D21" s="16">
        <v>1</v>
      </c>
      <c r="E21" s="17"/>
      <c r="F21" s="332"/>
    </row>
    <row r="22" spans="1:6">
      <c r="A22" s="12"/>
      <c r="B22" s="14" t="s">
        <v>19</v>
      </c>
      <c r="C22" s="15" t="s">
        <v>15</v>
      </c>
      <c r="D22" s="16">
        <v>1</v>
      </c>
      <c r="E22" s="17"/>
      <c r="F22" s="332"/>
    </row>
    <row r="23" spans="1:6">
      <c r="A23" s="12"/>
      <c r="B23" s="14" t="s">
        <v>78</v>
      </c>
      <c r="C23" s="15" t="s">
        <v>15</v>
      </c>
      <c r="D23" s="16">
        <v>1</v>
      </c>
      <c r="E23" s="17"/>
      <c r="F23" s="332"/>
    </row>
    <row r="24" spans="1:6" ht="409.5" customHeight="1">
      <c r="A24" s="12"/>
      <c r="B24" s="14" t="s">
        <v>79</v>
      </c>
      <c r="C24" s="15" t="s">
        <v>15</v>
      </c>
      <c r="D24" s="16">
        <v>1</v>
      </c>
      <c r="E24" s="17"/>
      <c r="F24" s="332"/>
    </row>
    <row r="25" spans="1:6">
      <c r="A25" s="12"/>
      <c r="B25" s="14" t="s">
        <v>80</v>
      </c>
      <c r="C25" s="15" t="s">
        <v>15</v>
      </c>
      <c r="D25" s="16">
        <v>2</v>
      </c>
      <c r="E25" s="17"/>
      <c r="F25" s="332"/>
    </row>
    <row r="26" spans="1:6">
      <c r="A26" s="12"/>
      <c r="B26" s="14" t="s">
        <v>81</v>
      </c>
      <c r="C26" s="15" t="s">
        <v>15</v>
      </c>
      <c r="D26" s="16">
        <v>1</v>
      </c>
      <c r="E26" s="17"/>
      <c r="F26" s="332"/>
    </row>
    <row r="27" spans="1:6" ht="33.75">
      <c r="A27" s="12"/>
      <c r="B27" s="14" t="s">
        <v>20</v>
      </c>
      <c r="C27" s="15" t="s">
        <v>15</v>
      </c>
      <c r="D27" s="16">
        <v>3</v>
      </c>
      <c r="E27" s="17"/>
      <c r="F27" s="332"/>
    </row>
    <row r="28" spans="1:6">
      <c r="A28" s="12"/>
      <c r="B28" s="14" t="s">
        <v>21</v>
      </c>
      <c r="C28" s="15" t="s">
        <v>15</v>
      </c>
      <c r="D28" s="16">
        <v>1</v>
      </c>
      <c r="E28" s="17"/>
      <c r="F28" s="332"/>
    </row>
    <row r="29" spans="1:6">
      <c r="A29" s="12"/>
      <c r="B29" s="14" t="s">
        <v>22</v>
      </c>
      <c r="C29" s="15" t="s">
        <v>15</v>
      </c>
      <c r="D29" s="16">
        <v>1</v>
      </c>
      <c r="E29" s="17"/>
      <c r="F29" s="332"/>
    </row>
    <row r="30" spans="1:6">
      <c r="A30" s="12"/>
      <c r="B30" s="14" t="s">
        <v>23</v>
      </c>
      <c r="C30" s="15" t="s">
        <v>15</v>
      </c>
      <c r="D30" s="16">
        <v>1</v>
      </c>
      <c r="E30" s="17"/>
      <c r="F30" s="332"/>
    </row>
    <row r="31" spans="1:6">
      <c r="A31" s="12"/>
      <c r="B31" s="14" t="s">
        <v>24</v>
      </c>
      <c r="C31" s="15" t="s">
        <v>15</v>
      </c>
      <c r="D31" s="16">
        <v>1</v>
      </c>
      <c r="E31" s="17"/>
      <c r="F31" s="332"/>
    </row>
    <row r="32" spans="1:6">
      <c r="A32" s="12"/>
      <c r="B32" s="14" t="s">
        <v>25</v>
      </c>
      <c r="C32" s="15" t="s">
        <v>15</v>
      </c>
      <c r="D32" s="16">
        <v>2</v>
      </c>
      <c r="E32" s="17"/>
      <c r="F32" s="332"/>
    </row>
    <row r="33" spans="1:6">
      <c r="A33" s="12"/>
      <c r="B33" s="14" t="s">
        <v>26</v>
      </c>
      <c r="C33" s="15" t="s">
        <v>15</v>
      </c>
      <c r="D33" s="16">
        <v>1</v>
      </c>
      <c r="E33" s="17"/>
      <c r="F33" s="332"/>
    </row>
    <row r="34" spans="1:6">
      <c r="A34" s="12"/>
      <c r="B34" s="14" t="s">
        <v>27</v>
      </c>
      <c r="C34" s="15" t="s">
        <v>15</v>
      </c>
      <c r="D34" s="16">
        <v>2</v>
      </c>
      <c r="E34" s="17"/>
      <c r="F34" s="332"/>
    </row>
    <row r="35" spans="1:6">
      <c r="A35" s="12"/>
      <c r="B35" s="14" t="s">
        <v>28</v>
      </c>
      <c r="C35" s="15" t="s">
        <v>15</v>
      </c>
      <c r="D35" s="16">
        <v>2</v>
      </c>
      <c r="E35" s="17"/>
      <c r="F35" s="332"/>
    </row>
    <row r="36" spans="1:6">
      <c r="A36" s="12"/>
      <c r="B36" s="14" t="s">
        <v>107</v>
      </c>
      <c r="C36" s="15" t="s">
        <v>15</v>
      </c>
      <c r="D36" s="16">
        <v>1</v>
      </c>
      <c r="E36" s="17"/>
      <c r="F36" s="332"/>
    </row>
    <row r="37" spans="1:6">
      <c r="A37" s="30"/>
      <c r="B37" s="36" t="s">
        <v>16</v>
      </c>
      <c r="C37" s="32"/>
      <c r="D37" s="33"/>
      <c r="E37" s="34"/>
      <c r="F37" s="40"/>
    </row>
    <row r="38" spans="1:6">
      <c r="A38" s="30"/>
      <c r="B38" s="31"/>
      <c r="C38" s="32"/>
      <c r="D38" s="33"/>
      <c r="E38" s="34"/>
      <c r="F38" s="333"/>
    </row>
    <row r="39" spans="1:6">
      <c r="A39" s="30"/>
      <c r="B39" s="36" t="s">
        <v>64</v>
      </c>
      <c r="C39" s="32"/>
      <c r="D39" s="33"/>
      <c r="E39" s="34"/>
      <c r="F39" s="333"/>
    </row>
    <row r="40" spans="1:6">
      <c r="A40" s="12"/>
      <c r="B40" s="14" t="s">
        <v>29</v>
      </c>
      <c r="C40" s="15" t="s">
        <v>15</v>
      </c>
      <c r="D40" s="16">
        <v>1</v>
      </c>
      <c r="E40" s="17"/>
      <c r="F40" s="332"/>
    </row>
    <row r="41" spans="1:6">
      <c r="A41" s="12"/>
      <c r="B41" s="14" t="s">
        <v>30</v>
      </c>
      <c r="C41" s="15" t="s">
        <v>15</v>
      </c>
      <c r="D41" s="16">
        <v>2</v>
      </c>
      <c r="E41" s="17"/>
      <c r="F41" s="332"/>
    </row>
    <row r="42" spans="1:6">
      <c r="A42" s="12"/>
      <c r="B42" s="14" t="s">
        <v>63</v>
      </c>
      <c r="C42" s="15" t="s">
        <v>15</v>
      </c>
      <c r="D42" s="16">
        <v>14</v>
      </c>
      <c r="E42" s="17"/>
      <c r="F42" s="332"/>
    </row>
    <row r="43" spans="1:6">
      <c r="A43" s="12"/>
      <c r="B43" s="14" t="s">
        <v>31</v>
      </c>
      <c r="C43" s="15" t="s">
        <v>15</v>
      </c>
      <c r="D43" s="16">
        <v>1</v>
      </c>
      <c r="E43" s="17"/>
      <c r="F43" s="332"/>
    </row>
    <row r="44" spans="1:6">
      <c r="A44" s="12"/>
      <c r="B44" s="14" t="s">
        <v>32</v>
      </c>
      <c r="C44" s="15" t="s">
        <v>15</v>
      </c>
      <c r="D44" s="16">
        <v>3</v>
      </c>
      <c r="E44" s="17"/>
      <c r="F44" s="332"/>
    </row>
    <row r="45" spans="1:6">
      <c r="A45" s="12"/>
      <c r="B45" s="14" t="s">
        <v>82</v>
      </c>
      <c r="C45" s="15" t="s">
        <v>15</v>
      </c>
      <c r="D45" s="16">
        <v>1</v>
      </c>
      <c r="E45" s="17"/>
      <c r="F45" s="332"/>
    </row>
    <row r="46" spans="1:6">
      <c r="A46" s="12"/>
      <c r="B46" s="14" t="s">
        <v>33</v>
      </c>
      <c r="C46" s="15" t="s">
        <v>15</v>
      </c>
      <c r="D46" s="16">
        <v>2</v>
      </c>
      <c r="E46" s="17"/>
      <c r="F46" s="332"/>
    </row>
    <row r="47" spans="1:6">
      <c r="A47" s="12"/>
      <c r="B47" s="14" t="s">
        <v>34</v>
      </c>
      <c r="C47" s="15" t="s">
        <v>15</v>
      </c>
      <c r="D47" s="16">
        <v>1</v>
      </c>
      <c r="E47" s="17"/>
      <c r="F47" s="332"/>
    </row>
    <row r="48" spans="1:6">
      <c r="A48" s="12"/>
      <c r="B48" s="14" t="s">
        <v>35</v>
      </c>
      <c r="C48" s="15" t="s">
        <v>15</v>
      </c>
      <c r="D48" s="16">
        <v>5</v>
      </c>
      <c r="E48" s="17"/>
      <c r="F48" s="332"/>
    </row>
    <row r="49" spans="1:6">
      <c r="A49" s="12"/>
      <c r="B49" s="14" t="s">
        <v>36</v>
      </c>
      <c r="C49" s="15" t="s">
        <v>15</v>
      </c>
      <c r="D49" s="16">
        <v>1</v>
      </c>
      <c r="E49" s="17"/>
      <c r="F49" s="332"/>
    </row>
    <row r="50" spans="1:6">
      <c r="A50" s="12"/>
      <c r="B50" s="14" t="s">
        <v>83</v>
      </c>
      <c r="C50" s="15" t="s">
        <v>15</v>
      </c>
      <c r="D50" s="16">
        <v>7</v>
      </c>
      <c r="E50" s="17"/>
      <c r="F50" s="332"/>
    </row>
    <row r="51" spans="1:6">
      <c r="A51" s="12"/>
      <c r="B51" s="14" t="s">
        <v>37</v>
      </c>
      <c r="C51" s="15" t="s">
        <v>15</v>
      </c>
      <c r="D51" s="16">
        <v>2</v>
      </c>
      <c r="E51" s="17"/>
      <c r="F51" s="332"/>
    </row>
    <row r="52" spans="1:6">
      <c r="A52" s="12"/>
      <c r="B52" s="14" t="s">
        <v>38</v>
      </c>
      <c r="C52" s="15" t="s">
        <v>15</v>
      </c>
      <c r="D52" s="16">
        <v>11</v>
      </c>
      <c r="E52" s="17"/>
      <c r="F52" s="332"/>
    </row>
    <row r="53" spans="1:6">
      <c r="A53" s="12"/>
      <c r="B53" s="14" t="s">
        <v>85</v>
      </c>
      <c r="C53" s="15" t="s">
        <v>15</v>
      </c>
      <c r="D53" s="16">
        <v>2</v>
      </c>
      <c r="E53" s="17"/>
      <c r="F53" s="332"/>
    </row>
    <row r="54" spans="1:6">
      <c r="A54" s="12"/>
      <c r="B54" s="14" t="s">
        <v>39</v>
      </c>
      <c r="C54" s="15" t="s">
        <v>15</v>
      </c>
      <c r="D54" s="16">
        <v>3</v>
      </c>
      <c r="E54" s="17"/>
      <c r="F54" s="332"/>
    </row>
    <row r="55" spans="1:6">
      <c r="A55" s="12"/>
      <c r="B55" s="14" t="s">
        <v>40</v>
      </c>
      <c r="C55" s="15" t="s">
        <v>15</v>
      </c>
      <c r="D55" s="16">
        <v>1</v>
      </c>
      <c r="E55" s="17"/>
      <c r="F55" s="332"/>
    </row>
    <row r="56" spans="1:6">
      <c r="A56" s="12"/>
      <c r="B56" s="14" t="s">
        <v>41</v>
      </c>
      <c r="C56" s="15" t="s">
        <v>15</v>
      </c>
      <c r="D56" s="16">
        <v>1</v>
      </c>
      <c r="E56" s="17"/>
      <c r="F56" s="332"/>
    </row>
    <row r="57" spans="1:6">
      <c r="A57" s="12"/>
      <c r="B57" s="14" t="s">
        <v>42</v>
      </c>
      <c r="C57" s="15" t="s">
        <v>15</v>
      </c>
      <c r="D57" s="16">
        <v>1</v>
      </c>
      <c r="E57" s="17"/>
      <c r="F57" s="332"/>
    </row>
    <row r="58" spans="1:6">
      <c r="A58" s="12"/>
      <c r="B58" s="14" t="s">
        <v>43</v>
      </c>
      <c r="C58" s="15" t="s">
        <v>15</v>
      </c>
      <c r="D58" s="16">
        <v>1</v>
      </c>
      <c r="E58" s="17"/>
      <c r="F58" s="332"/>
    </row>
    <row r="59" spans="1:6">
      <c r="A59" s="12"/>
      <c r="B59" s="14" t="s">
        <v>84</v>
      </c>
      <c r="C59" s="15" t="s">
        <v>15</v>
      </c>
      <c r="D59" s="16">
        <v>1</v>
      </c>
      <c r="E59" s="17"/>
      <c r="F59" s="332"/>
    </row>
    <row r="60" spans="1:6">
      <c r="A60" s="12"/>
      <c r="B60" s="14" t="s">
        <v>44</v>
      </c>
      <c r="C60" s="15" t="s">
        <v>15</v>
      </c>
      <c r="D60" s="16">
        <v>6</v>
      </c>
      <c r="E60" s="17"/>
      <c r="F60" s="332"/>
    </row>
    <row r="61" spans="1:6">
      <c r="A61" s="12"/>
      <c r="B61" s="14" t="s">
        <v>45</v>
      </c>
      <c r="C61" s="15" t="s">
        <v>15</v>
      </c>
      <c r="D61" s="16">
        <v>6</v>
      </c>
      <c r="E61" s="17"/>
      <c r="F61" s="332"/>
    </row>
    <row r="62" spans="1:6">
      <c r="A62" s="12"/>
      <c r="B62" s="14" t="s">
        <v>86</v>
      </c>
      <c r="C62" s="15" t="s">
        <v>15</v>
      </c>
      <c r="D62" s="16">
        <v>1</v>
      </c>
      <c r="E62" s="17"/>
      <c r="F62" s="332"/>
    </row>
    <row r="63" spans="1:6">
      <c r="A63" s="12"/>
      <c r="B63" s="14" t="s">
        <v>87</v>
      </c>
      <c r="C63" s="15" t="s">
        <v>15</v>
      </c>
      <c r="D63" s="16">
        <v>1</v>
      </c>
      <c r="E63" s="17"/>
      <c r="F63" s="332"/>
    </row>
    <row r="64" spans="1:6" ht="22.5">
      <c r="A64" s="12"/>
      <c r="B64" s="14" t="s">
        <v>46</v>
      </c>
      <c r="C64" s="15" t="s">
        <v>15</v>
      </c>
      <c r="D64" s="16">
        <v>2</v>
      </c>
      <c r="E64" s="17"/>
      <c r="F64" s="332"/>
    </row>
    <row r="65" spans="1:6">
      <c r="A65" s="12"/>
      <c r="B65" s="14" t="s">
        <v>47</v>
      </c>
      <c r="C65" s="15" t="s">
        <v>15</v>
      </c>
      <c r="D65" s="16">
        <v>1</v>
      </c>
      <c r="E65" s="17"/>
      <c r="F65" s="332"/>
    </row>
    <row r="66" spans="1:6" ht="22.5">
      <c r="A66" s="12"/>
      <c r="B66" s="14" t="s">
        <v>48</v>
      </c>
      <c r="C66" s="15" t="s">
        <v>15</v>
      </c>
      <c r="D66" s="16">
        <v>1</v>
      </c>
      <c r="E66" s="17"/>
      <c r="F66" s="332"/>
    </row>
    <row r="67" spans="1:6" ht="22.5">
      <c r="A67" s="12"/>
      <c r="B67" s="14" t="s">
        <v>49</v>
      </c>
      <c r="C67" s="15" t="s">
        <v>15</v>
      </c>
      <c r="D67" s="16">
        <v>1</v>
      </c>
      <c r="E67" s="17"/>
      <c r="F67" s="332"/>
    </row>
    <row r="68" spans="1:6">
      <c r="A68" s="12"/>
      <c r="B68" s="14" t="s">
        <v>50</v>
      </c>
      <c r="C68" s="15" t="s">
        <v>15</v>
      </c>
      <c r="D68" s="16">
        <v>2</v>
      </c>
      <c r="E68" s="17"/>
      <c r="F68" s="332"/>
    </row>
    <row r="69" spans="1:6">
      <c r="A69" s="12"/>
      <c r="B69" s="14" t="s">
        <v>88</v>
      </c>
      <c r="C69" s="15" t="s">
        <v>15</v>
      </c>
      <c r="D69" s="16">
        <v>1</v>
      </c>
      <c r="E69" s="17"/>
      <c r="F69" s="332"/>
    </row>
    <row r="70" spans="1:6">
      <c r="A70" s="12"/>
      <c r="B70" s="14" t="s">
        <v>51</v>
      </c>
      <c r="C70" s="15" t="s">
        <v>15</v>
      </c>
      <c r="D70" s="16">
        <v>14</v>
      </c>
      <c r="E70" s="17"/>
      <c r="F70" s="332"/>
    </row>
    <row r="71" spans="1:6">
      <c r="A71" s="12"/>
      <c r="B71" s="14" t="s">
        <v>89</v>
      </c>
      <c r="C71" s="15" t="s">
        <v>15</v>
      </c>
      <c r="D71" s="16">
        <v>1</v>
      </c>
      <c r="E71" s="17"/>
      <c r="F71" s="332"/>
    </row>
    <row r="72" spans="1:6">
      <c r="A72" s="12"/>
      <c r="B72" s="14" t="s">
        <v>90</v>
      </c>
      <c r="C72" s="15" t="s">
        <v>15</v>
      </c>
      <c r="D72" s="16">
        <v>4</v>
      </c>
      <c r="E72" s="17"/>
      <c r="F72" s="332"/>
    </row>
    <row r="73" spans="1:6">
      <c r="A73" s="12"/>
      <c r="B73" s="14" t="s">
        <v>52</v>
      </c>
      <c r="C73" s="15" t="s">
        <v>15</v>
      </c>
      <c r="D73" s="16">
        <v>10</v>
      </c>
      <c r="E73" s="17"/>
      <c r="F73" s="332"/>
    </row>
    <row r="74" spans="1:6">
      <c r="A74" s="12"/>
      <c r="B74" s="14" t="s">
        <v>91</v>
      </c>
      <c r="C74" s="15" t="s">
        <v>15</v>
      </c>
      <c r="D74" s="16">
        <v>2</v>
      </c>
      <c r="E74" s="17"/>
      <c r="F74" s="332"/>
    </row>
    <row r="75" spans="1:6" ht="22.5">
      <c r="A75" s="12"/>
      <c r="B75" s="14" t="s">
        <v>53</v>
      </c>
      <c r="C75" s="15" t="s">
        <v>15</v>
      </c>
      <c r="D75" s="16">
        <v>2</v>
      </c>
      <c r="E75" s="17"/>
      <c r="F75" s="332"/>
    </row>
    <row r="76" spans="1:6">
      <c r="A76" s="12"/>
      <c r="B76" s="14" t="s">
        <v>92</v>
      </c>
      <c r="C76" s="15" t="s">
        <v>15</v>
      </c>
      <c r="D76" s="16">
        <v>5</v>
      </c>
      <c r="E76" s="17"/>
      <c r="F76" s="332"/>
    </row>
    <row r="77" spans="1:6">
      <c r="A77" s="12"/>
      <c r="B77" s="14" t="s">
        <v>93</v>
      </c>
      <c r="C77" s="15" t="s">
        <v>15</v>
      </c>
      <c r="D77" s="16">
        <v>6</v>
      </c>
      <c r="E77" s="17"/>
      <c r="F77" s="332"/>
    </row>
    <row r="78" spans="1:6">
      <c r="A78" s="12"/>
      <c r="B78" s="14" t="s">
        <v>54</v>
      </c>
      <c r="C78" s="15" t="s">
        <v>15</v>
      </c>
      <c r="D78" s="16">
        <v>3</v>
      </c>
      <c r="E78" s="17"/>
      <c r="F78" s="332"/>
    </row>
    <row r="79" spans="1:6">
      <c r="A79" s="12"/>
      <c r="B79" s="14" t="s">
        <v>55</v>
      </c>
      <c r="C79" s="15" t="s">
        <v>15</v>
      </c>
      <c r="D79" s="16">
        <v>8</v>
      </c>
      <c r="E79" s="17"/>
      <c r="F79" s="332"/>
    </row>
    <row r="80" spans="1:6">
      <c r="A80" s="12"/>
      <c r="B80" s="14" t="s">
        <v>56</v>
      </c>
      <c r="C80" s="15" t="s">
        <v>15</v>
      </c>
      <c r="D80" s="16">
        <v>7</v>
      </c>
      <c r="E80" s="17"/>
      <c r="F80" s="332"/>
    </row>
    <row r="81" spans="1:6">
      <c r="A81" s="12"/>
      <c r="B81" s="14" t="s">
        <v>686</v>
      </c>
      <c r="C81" s="15" t="s">
        <v>15</v>
      </c>
      <c r="D81" s="16">
        <v>2</v>
      </c>
      <c r="E81" s="17"/>
      <c r="F81" s="332"/>
    </row>
    <row r="82" spans="1:6">
      <c r="A82" s="12"/>
      <c r="B82" s="14" t="s">
        <v>687</v>
      </c>
      <c r="C82" s="15" t="s">
        <v>15</v>
      </c>
      <c r="D82" s="16">
        <v>3</v>
      </c>
      <c r="E82" s="17"/>
      <c r="F82" s="332"/>
    </row>
    <row r="83" spans="1:6">
      <c r="A83" s="12"/>
      <c r="B83" s="14" t="s">
        <v>688</v>
      </c>
      <c r="C83" s="15" t="s">
        <v>15</v>
      </c>
      <c r="D83" s="16">
        <v>1</v>
      </c>
      <c r="E83" s="17"/>
      <c r="F83" s="332"/>
    </row>
    <row r="84" spans="1:6">
      <c r="A84" s="12"/>
      <c r="B84" s="14" t="s">
        <v>689</v>
      </c>
      <c r="C84" s="15" t="s">
        <v>15</v>
      </c>
      <c r="D84" s="16">
        <v>1</v>
      </c>
      <c r="E84" s="17"/>
      <c r="F84" s="332"/>
    </row>
    <row r="85" spans="1:6">
      <c r="A85" s="12"/>
      <c r="B85" s="14" t="s">
        <v>690</v>
      </c>
      <c r="C85" s="15" t="s">
        <v>15</v>
      </c>
      <c r="D85" s="16">
        <v>2</v>
      </c>
      <c r="E85" s="17"/>
      <c r="F85" s="332"/>
    </row>
    <row r="86" spans="1:6">
      <c r="A86" s="12"/>
      <c r="B86" s="14" t="s">
        <v>57</v>
      </c>
      <c r="C86" s="15" t="s">
        <v>15</v>
      </c>
      <c r="D86" s="16">
        <v>1</v>
      </c>
      <c r="E86" s="17"/>
      <c r="F86" s="332"/>
    </row>
    <row r="87" spans="1:6">
      <c r="A87" s="12"/>
      <c r="B87" s="14" t="s">
        <v>58</v>
      </c>
      <c r="C87" s="15" t="s">
        <v>15</v>
      </c>
      <c r="D87" s="16">
        <v>2</v>
      </c>
      <c r="E87" s="17"/>
      <c r="F87" s="332"/>
    </row>
    <row r="88" spans="1:6">
      <c r="A88" s="12"/>
      <c r="B88" s="14" t="s">
        <v>59</v>
      </c>
      <c r="C88" s="15" t="s">
        <v>15</v>
      </c>
      <c r="D88" s="16">
        <v>1</v>
      </c>
      <c r="E88" s="17"/>
      <c r="F88" s="332"/>
    </row>
    <row r="89" spans="1:6">
      <c r="A89" s="12"/>
      <c r="B89" s="14" t="s">
        <v>97</v>
      </c>
      <c r="C89" s="15" t="s">
        <v>15</v>
      </c>
      <c r="D89" s="16">
        <v>1</v>
      </c>
      <c r="E89" s="17"/>
      <c r="F89" s="332"/>
    </row>
    <row r="90" spans="1:6">
      <c r="A90" s="12"/>
      <c r="B90" s="14" t="s">
        <v>94</v>
      </c>
      <c r="C90" s="15" t="s">
        <v>15</v>
      </c>
      <c r="D90" s="16">
        <v>2</v>
      </c>
      <c r="E90" s="17"/>
      <c r="F90" s="332"/>
    </row>
    <row r="91" spans="1:6">
      <c r="A91" s="12"/>
      <c r="B91" s="14" t="s">
        <v>95</v>
      </c>
      <c r="C91" s="15" t="s">
        <v>15</v>
      </c>
      <c r="D91" s="16">
        <v>2</v>
      </c>
      <c r="E91" s="17"/>
      <c r="F91" s="332"/>
    </row>
    <row r="92" spans="1:6">
      <c r="A92" s="12"/>
      <c r="B92" s="14" t="s">
        <v>96</v>
      </c>
      <c r="C92" s="15" t="s">
        <v>15</v>
      </c>
      <c r="D92" s="16">
        <v>2</v>
      </c>
      <c r="E92" s="17"/>
      <c r="F92" s="332"/>
    </row>
    <row r="93" spans="1:6">
      <c r="A93" s="12"/>
      <c r="B93" s="14" t="s">
        <v>60</v>
      </c>
      <c r="C93" s="15" t="s">
        <v>15</v>
      </c>
      <c r="D93" s="16">
        <v>7</v>
      </c>
      <c r="E93" s="17"/>
      <c r="F93" s="332"/>
    </row>
    <row r="94" spans="1:6">
      <c r="A94" s="12"/>
      <c r="B94" s="14" t="s">
        <v>61</v>
      </c>
      <c r="C94" s="15" t="s">
        <v>15</v>
      </c>
      <c r="D94" s="16">
        <v>7</v>
      </c>
      <c r="E94" s="17"/>
      <c r="F94" s="332"/>
    </row>
    <row r="95" spans="1:6">
      <c r="A95" s="12"/>
      <c r="B95" s="14" t="s">
        <v>62</v>
      </c>
      <c r="C95" s="15" t="s">
        <v>15</v>
      </c>
      <c r="D95" s="16">
        <v>7</v>
      </c>
      <c r="E95" s="17"/>
      <c r="F95" s="332"/>
    </row>
    <row r="96" spans="1:6">
      <c r="A96" s="12"/>
      <c r="B96" s="14" t="s">
        <v>631</v>
      </c>
      <c r="C96" s="15" t="s">
        <v>109</v>
      </c>
      <c r="D96" s="16">
        <v>1</v>
      </c>
      <c r="E96" s="17"/>
      <c r="F96" s="332"/>
    </row>
    <row r="97" spans="1:6">
      <c r="A97" s="30"/>
      <c r="B97" s="36" t="s">
        <v>64</v>
      </c>
      <c r="C97" s="32"/>
      <c r="D97" s="33"/>
      <c r="E97" s="34"/>
      <c r="F97" s="40"/>
    </row>
    <row r="98" spans="1:6">
      <c r="A98" s="30"/>
      <c r="B98" s="36"/>
      <c r="C98" s="32"/>
      <c r="D98" s="33"/>
      <c r="E98" s="34"/>
      <c r="F98" s="40"/>
    </row>
    <row r="99" spans="1:6">
      <c r="A99" s="35"/>
      <c r="B99" s="36" t="s">
        <v>65</v>
      </c>
      <c r="C99" s="37"/>
      <c r="D99" s="38"/>
      <c r="E99" s="38"/>
      <c r="F99" s="334"/>
    </row>
    <row r="100" spans="1:6">
      <c r="A100" s="12"/>
      <c r="B100" s="14" t="s">
        <v>632</v>
      </c>
      <c r="C100" s="15" t="s">
        <v>66</v>
      </c>
      <c r="D100" s="16">
        <v>69.55</v>
      </c>
      <c r="E100" s="17"/>
      <c r="F100" s="332"/>
    </row>
    <row r="101" spans="1:6">
      <c r="A101" s="12"/>
      <c r="B101" s="14" t="s">
        <v>633</v>
      </c>
      <c r="C101" s="15" t="s">
        <v>66</v>
      </c>
      <c r="D101" s="16">
        <v>57.2</v>
      </c>
      <c r="E101" s="17"/>
      <c r="F101" s="332"/>
    </row>
    <row r="102" spans="1:6">
      <c r="A102" s="12"/>
      <c r="B102" s="14" t="s">
        <v>634</v>
      </c>
      <c r="C102" s="15" t="s">
        <v>66</v>
      </c>
      <c r="D102" s="16">
        <v>8.58</v>
      </c>
      <c r="E102" s="17"/>
      <c r="F102" s="332"/>
    </row>
    <row r="103" spans="1:6">
      <c r="A103" s="12"/>
      <c r="B103" s="14" t="s">
        <v>635</v>
      </c>
      <c r="C103" s="15" t="s">
        <v>66</v>
      </c>
      <c r="D103" s="16">
        <v>14.3</v>
      </c>
      <c r="E103" s="17"/>
      <c r="F103" s="332"/>
    </row>
    <row r="104" spans="1:6">
      <c r="A104" s="12"/>
      <c r="B104" s="14" t="s">
        <v>636</v>
      </c>
      <c r="C104" s="15" t="s">
        <v>66</v>
      </c>
      <c r="D104" s="16">
        <v>5.7200000000000006</v>
      </c>
      <c r="E104" s="17"/>
      <c r="F104" s="332"/>
    </row>
    <row r="105" spans="1:6">
      <c r="A105" s="12"/>
      <c r="B105" s="14" t="s">
        <v>637</v>
      </c>
      <c r="C105" s="15" t="s">
        <v>66</v>
      </c>
      <c r="D105" s="16">
        <v>71.5</v>
      </c>
      <c r="E105" s="17"/>
      <c r="F105" s="332"/>
    </row>
    <row r="106" spans="1:6">
      <c r="A106" s="12"/>
      <c r="B106" s="14" t="s">
        <v>638</v>
      </c>
      <c r="C106" s="15" t="s">
        <v>66</v>
      </c>
      <c r="D106" s="16">
        <v>112</v>
      </c>
      <c r="E106" s="17"/>
      <c r="F106" s="332"/>
    </row>
    <row r="107" spans="1:6">
      <c r="A107" s="12"/>
      <c r="B107" s="14" t="s">
        <v>639</v>
      </c>
      <c r="C107" s="15" t="s">
        <v>66</v>
      </c>
      <c r="D107" s="16">
        <v>241</v>
      </c>
      <c r="E107" s="17"/>
      <c r="F107" s="332"/>
    </row>
    <row r="108" spans="1:6">
      <c r="A108" s="30"/>
      <c r="B108" s="36" t="s">
        <v>65</v>
      </c>
      <c r="C108" s="32"/>
      <c r="D108" s="33"/>
      <c r="E108" s="34"/>
      <c r="F108" s="40"/>
    </row>
    <row r="109" spans="1:6">
      <c r="A109" s="30"/>
      <c r="B109" s="31"/>
      <c r="C109" s="32"/>
      <c r="D109" s="33"/>
      <c r="E109" s="34"/>
      <c r="F109" s="40"/>
    </row>
    <row r="110" spans="1:6">
      <c r="A110" s="35"/>
      <c r="B110" s="36" t="s">
        <v>67</v>
      </c>
      <c r="C110" s="37"/>
      <c r="D110" s="38"/>
      <c r="E110" s="38"/>
      <c r="F110" s="334"/>
    </row>
    <row r="111" spans="1:6">
      <c r="A111" s="12"/>
      <c r="B111" s="335" t="s">
        <v>640</v>
      </c>
      <c r="C111" s="15" t="s">
        <v>66</v>
      </c>
      <c r="D111" s="16">
        <v>42.9</v>
      </c>
      <c r="E111" s="17"/>
      <c r="F111" s="332"/>
    </row>
    <row r="112" spans="1:6">
      <c r="A112" s="12"/>
      <c r="B112" s="335" t="s">
        <v>641</v>
      </c>
      <c r="C112" s="15" t="s">
        <v>66</v>
      </c>
      <c r="D112" s="16">
        <v>42.9</v>
      </c>
      <c r="E112" s="17"/>
      <c r="F112" s="332"/>
    </row>
    <row r="113" spans="1:6">
      <c r="A113" s="12"/>
      <c r="B113" s="14" t="s">
        <v>642</v>
      </c>
      <c r="C113" s="15" t="s">
        <v>66</v>
      </c>
      <c r="D113" s="16">
        <v>44.330000000000005</v>
      </c>
      <c r="E113" s="17"/>
      <c r="F113" s="332"/>
    </row>
    <row r="114" spans="1:6">
      <c r="A114" s="12"/>
      <c r="B114" s="14" t="s">
        <v>643</v>
      </c>
      <c r="C114" s="15" t="s">
        <v>66</v>
      </c>
      <c r="D114" s="16">
        <v>42.9</v>
      </c>
      <c r="E114" s="17"/>
      <c r="F114" s="332"/>
    </row>
    <row r="115" spans="1:6">
      <c r="A115" s="12"/>
      <c r="B115" s="14" t="s">
        <v>644</v>
      </c>
      <c r="C115" s="15" t="s">
        <v>66</v>
      </c>
      <c r="D115" s="16">
        <v>175.5</v>
      </c>
      <c r="E115" s="17"/>
      <c r="F115" s="332"/>
    </row>
    <row r="116" spans="1:6">
      <c r="A116" s="12"/>
      <c r="B116" s="14" t="s">
        <v>645</v>
      </c>
      <c r="C116" s="15" t="s">
        <v>66</v>
      </c>
      <c r="D116" s="16">
        <v>42.9</v>
      </c>
      <c r="E116" s="17"/>
      <c r="F116" s="332"/>
    </row>
    <row r="117" spans="1:6">
      <c r="A117" s="30"/>
      <c r="B117" s="36" t="s">
        <v>67</v>
      </c>
      <c r="C117" s="32"/>
      <c r="D117" s="33"/>
      <c r="E117" s="34"/>
      <c r="F117" s="40"/>
    </row>
    <row r="118" spans="1:6">
      <c r="A118" s="30"/>
      <c r="B118" s="31"/>
      <c r="C118" s="32"/>
      <c r="D118" s="33"/>
      <c r="E118" s="34"/>
      <c r="F118" s="333"/>
    </row>
    <row r="119" spans="1:6">
      <c r="A119" s="30"/>
      <c r="B119" s="36" t="s">
        <v>101</v>
      </c>
      <c r="C119" s="39"/>
      <c r="D119" s="32"/>
      <c r="E119" s="34"/>
      <c r="F119" s="336"/>
    </row>
    <row r="120" spans="1:6">
      <c r="A120" s="12"/>
      <c r="B120" s="14" t="s">
        <v>98</v>
      </c>
      <c r="C120" s="13" t="s">
        <v>66</v>
      </c>
      <c r="D120" s="15">
        <v>42.9</v>
      </c>
      <c r="E120" s="17"/>
      <c r="F120" s="332"/>
    </row>
    <row r="121" spans="1:6">
      <c r="A121" s="12"/>
      <c r="B121" s="14" t="s">
        <v>99</v>
      </c>
      <c r="C121" s="13" t="s">
        <v>66</v>
      </c>
      <c r="D121" s="15">
        <v>28.6</v>
      </c>
      <c r="E121" s="17"/>
      <c r="F121" s="332"/>
    </row>
    <row r="122" spans="1:6">
      <c r="A122" s="12"/>
      <c r="B122" s="14" t="s">
        <v>100</v>
      </c>
      <c r="C122" s="13" t="s">
        <v>66</v>
      </c>
      <c r="D122" s="15">
        <v>21.45</v>
      </c>
      <c r="E122" s="17"/>
      <c r="F122" s="332"/>
    </row>
    <row r="123" spans="1:6">
      <c r="A123" s="30"/>
      <c r="B123" s="36" t="s">
        <v>101</v>
      </c>
      <c r="C123" s="39"/>
      <c r="D123" s="32"/>
      <c r="E123" s="34"/>
      <c r="F123" s="40"/>
    </row>
    <row r="124" spans="1:6">
      <c r="A124" s="30"/>
      <c r="B124" s="31"/>
      <c r="C124" s="39"/>
      <c r="D124" s="32"/>
      <c r="E124" s="34"/>
      <c r="F124" s="333"/>
    </row>
    <row r="125" spans="1:6">
      <c r="A125" s="30"/>
      <c r="B125" s="36" t="s">
        <v>102</v>
      </c>
      <c r="C125" s="39"/>
      <c r="D125" s="32"/>
      <c r="E125" s="34"/>
      <c r="F125" s="336"/>
    </row>
    <row r="126" spans="1:6">
      <c r="A126" s="12"/>
      <c r="B126" s="14" t="s">
        <v>103</v>
      </c>
      <c r="C126" s="13" t="s">
        <v>66</v>
      </c>
      <c r="D126" s="15">
        <v>28.6</v>
      </c>
      <c r="E126" s="17"/>
      <c r="F126" s="332"/>
    </row>
    <row r="127" spans="1:6">
      <c r="A127" s="12"/>
      <c r="B127" s="335" t="s">
        <v>646</v>
      </c>
      <c r="C127" s="13" t="s">
        <v>66</v>
      </c>
      <c r="D127" s="15">
        <v>21.45</v>
      </c>
      <c r="E127" s="17"/>
      <c r="F127" s="332"/>
    </row>
    <row r="128" spans="1:6">
      <c r="A128" s="12"/>
      <c r="B128" s="335" t="s">
        <v>647</v>
      </c>
      <c r="C128" s="13" t="s">
        <v>66</v>
      </c>
      <c r="D128" s="15">
        <v>50.050000000000004</v>
      </c>
      <c r="E128" s="17"/>
      <c r="F128" s="332"/>
    </row>
    <row r="129" spans="1:6">
      <c r="A129" s="12"/>
      <c r="B129" s="335" t="s">
        <v>648</v>
      </c>
      <c r="C129" s="13" t="s">
        <v>66</v>
      </c>
      <c r="D129" s="15">
        <v>51.480000000000004</v>
      </c>
      <c r="E129" s="17"/>
      <c r="F129" s="332"/>
    </row>
    <row r="130" spans="1:6">
      <c r="A130" s="30"/>
      <c r="B130" s="36" t="s">
        <v>102</v>
      </c>
      <c r="C130" s="32"/>
      <c r="D130" s="33"/>
      <c r="E130" s="34"/>
      <c r="F130" s="40"/>
    </row>
    <row r="131" spans="1:6">
      <c r="A131" s="30"/>
      <c r="B131" s="31"/>
      <c r="C131" s="32"/>
      <c r="D131" s="33"/>
      <c r="E131" s="34"/>
      <c r="F131" s="333"/>
    </row>
    <row r="132" spans="1:6">
      <c r="A132" s="35"/>
      <c r="B132" s="36" t="s">
        <v>121</v>
      </c>
      <c r="C132" s="37"/>
      <c r="D132" s="38"/>
      <c r="E132" s="38"/>
      <c r="F132" s="334"/>
    </row>
    <row r="133" spans="1:6">
      <c r="A133" s="12"/>
      <c r="B133" s="14" t="s">
        <v>68</v>
      </c>
      <c r="C133" s="15" t="s">
        <v>66</v>
      </c>
      <c r="D133" s="16">
        <v>107.25</v>
      </c>
      <c r="E133" s="17"/>
      <c r="F133" s="332"/>
    </row>
    <row r="134" spans="1:6">
      <c r="A134" s="12"/>
      <c r="B134" s="14" t="s">
        <v>69</v>
      </c>
      <c r="C134" s="15" t="s">
        <v>66</v>
      </c>
      <c r="D134" s="16">
        <v>98.8</v>
      </c>
      <c r="E134" s="17"/>
      <c r="F134" s="332"/>
    </row>
    <row r="135" spans="1:6">
      <c r="A135" s="12"/>
      <c r="B135" s="14" t="s">
        <v>70</v>
      </c>
      <c r="C135" s="15" t="s">
        <v>66</v>
      </c>
      <c r="D135" s="16">
        <v>452.40000000000003</v>
      </c>
      <c r="E135" s="17"/>
      <c r="F135" s="332"/>
    </row>
    <row r="136" spans="1:6">
      <c r="A136" s="12"/>
      <c r="B136" s="14" t="s">
        <v>71</v>
      </c>
      <c r="C136" s="15" t="s">
        <v>66</v>
      </c>
      <c r="D136" s="16">
        <v>98.15</v>
      </c>
      <c r="E136" s="17"/>
      <c r="F136" s="332"/>
    </row>
    <row r="137" spans="1:6">
      <c r="A137" s="12"/>
      <c r="B137" s="14" t="s">
        <v>104</v>
      </c>
      <c r="C137" s="15" t="s">
        <v>66</v>
      </c>
      <c r="D137" s="16">
        <v>44.330000000000005</v>
      </c>
      <c r="E137" s="17"/>
      <c r="F137" s="332"/>
    </row>
    <row r="138" spans="1:6">
      <c r="A138" s="12"/>
      <c r="B138" s="14" t="s">
        <v>649</v>
      </c>
      <c r="C138" s="15" t="s">
        <v>66</v>
      </c>
      <c r="D138" s="16">
        <v>14.3</v>
      </c>
      <c r="E138" s="17"/>
      <c r="F138" s="332"/>
    </row>
    <row r="139" spans="1:6">
      <c r="A139" s="12"/>
      <c r="B139" s="14" t="s">
        <v>650</v>
      </c>
      <c r="C139" s="15" t="s">
        <v>66</v>
      </c>
      <c r="D139" s="16">
        <v>8.58</v>
      </c>
      <c r="E139" s="17"/>
      <c r="F139" s="332"/>
    </row>
    <row r="140" spans="1:6">
      <c r="A140" s="12"/>
      <c r="B140" s="14" t="s">
        <v>651</v>
      </c>
      <c r="C140" s="15" t="s">
        <v>66</v>
      </c>
      <c r="D140" s="16">
        <v>100.10000000000001</v>
      </c>
      <c r="E140" s="17"/>
      <c r="F140" s="332"/>
    </row>
    <row r="141" spans="1:6">
      <c r="A141" s="12"/>
      <c r="B141" s="14" t="s">
        <v>652</v>
      </c>
      <c r="C141" s="15" t="s">
        <v>66</v>
      </c>
      <c r="D141" s="16">
        <v>69.55</v>
      </c>
      <c r="E141" s="17"/>
      <c r="F141" s="332"/>
    </row>
    <row r="142" spans="1:6" ht="22.5">
      <c r="A142" s="12"/>
      <c r="B142" s="14" t="s">
        <v>105</v>
      </c>
      <c r="C142" s="15" t="s">
        <v>74</v>
      </c>
      <c r="D142" s="16">
        <v>24.982099999999999</v>
      </c>
      <c r="E142" s="17"/>
      <c r="F142" s="332"/>
    </row>
    <row r="143" spans="1:6">
      <c r="A143" s="12"/>
      <c r="B143" s="14" t="s">
        <v>124</v>
      </c>
      <c r="C143" s="15" t="s">
        <v>15</v>
      </c>
      <c r="D143" s="16">
        <v>1</v>
      </c>
      <c r="E143" s="17"/>
      <c r="F143" s="332"/>
    </row>
    <row r="144" spans="1:6">
      <c r="A144" s="12"/>
      <c r="B144" s="14" t="s">
        <v>125</v>
      </c>
      <c r="C144" s="15" t="s">
        <v>15</v>
      </c>
      <c r="D144" s="16">
        <v>2</v>
      </c>
      <c r="E144" s="17"/>
      <c r="F144" s="332"/>
    </row>
    <row r="145" spans="1:6">
      <c r="A145" s="12"/>
      <c r="B145" s="14" t="s">
        <v>126</v>
      </c>
      <c r="C145" s="15" t="s">
        <v>15</v>
      </c>
      <c r="D145" s="16">
        <v>6</v>
      </c>
      <c r="E145" s="17"/>
      <c r="F145" s="332"/>
    </row>
    <row r="146" spans="1:6">
      <c r="A146" s="12"/>
      <c r="B146" s="14" t="s">
        <v>127</v>
      </c>
      <c r="C146" s="15" t="s">
        <v>15</v>
      </c>
      <c r="D146" s="16">
        <v>4</v>
      </c>
      <c r="E146" s="17"/>
      <c r="F146" s="332"/>
    </row>
    <row r="147" spans="1:6" ht="22.5">
      <c r="A147" s="12"/>
      <c r="B147" s="14" t="s">
        <v>106</v>
      </c>
      <c r="C147" s="15" t="s">
        <v>74</v>
      </c>
      <c r="D147" s="16">
        <v>29.369599999999998</v>
      </c>
      <c r="E147" s="17"/>
      <c r="F147" s="332"/>
    </row>
    <row r="148" spans="1:6">
      <c r="A148" s="12"/>
      <c r="B148" s="14" t="s">
        <v>72</v>
      </c>
      <c r="C148" s="15" t="s">
        <v>66</v>
      </c>
      <c r="D148" s="16">
        <v>429.62400000000002</v>
      </c>
      <c r="E148" s="17"/>
      <c r="F148" s="332"/>
    </row>
    <row r="149" spans="1:6">
      <c r="A149" s="12"/>
      <c r="B149" s="14" t="s">
        <v>75</v>
      </c>
      <c r="C149" s="15" t="s">
        <v>66</v>
      </c>
      <c r="D149" s="16">
        <v>23.400000000000002</v>
      </c>
      <c r="E149" s="17"/>
      <c r="F149" s="332"/>
    </row>
    <row r="150" spans="1:6">
      <c r="A150" s="12"/>
      <c r="B150" s="14" t="s">
        <v>73</v>
      </c>
      <c r="C150" s="15" t="s">
        <v>66</v>
      </c>
      <c r="D150" s="16">
        <v>127.4</v>
      </c>
      <c r="E150" s="17"/>
      <c r="F150" s="337"/>
    </row>
    <row r="151" spans="1:6">
      <c r="A151" s="30"/>
      <c r="B151" s="36" t="s">
        <v>121</v>
      </c>
      <c r="C151" s="32"/>
      <c r="D151" s="33"/>
      <c r="E151" s="34"/>
      <c r="F151" s="40"/>
    </row>
    <row r="152" spans="1:6">
      <c r="A152" s="30"/>
      <c r="B152" s="31"/>
      <c r="C152" s="32"/>
      <c r="D152" s="33"/>
      <c r="E152" s="34"/>
      <c r="F152" s="333"/>
    </row>
    <row r="153" spans="1:6">
      <c r="A153" s="30"/>
      <c r="B153" s="36" t="s">
        <v>122</v>
      </c>
      <c r="C153" s="338"/>
      <c r="D153" s="339"/>
      <c r="E153" s="339"/>
      <c r="F153" s="340"/>
    </row>
    <row r="154" spans="1:6">
      <c r="A154" s="12"/>
      <c r="B154" s="14" t="s">
        <v>108</v>
      </c>
      <c r="C154" s="13" t="s">
        <v>109</v>
      </c>
      <c r="D154" s="15">
        <v>1</v>
      </c>
      <c r="E154" s="17"/>
      <c r="F154" s="332"/>
    </row>
    <row r="155" spans="1:6">
      <c r="A155" s="12"/>
      <c r="B155" s="14" t="s">
        <v>110</v>
      </c>
      <c r="C155" s="13" t="s">
        <v>109</v>
      </c>
      <c r="D155" s="15">
        <v>1</v>
      </c>
      <c r="E155" s="17"/>
      <c r="F155" s="332"/>
    </row>
    <row r="156" spans="1:6">
      <c r="A156" s="12"/>
      <c r="B156" s="14" t="s">
        <v>111</v>
      </c>
      <c r="C156" s="13" t="s">
        <v>109</v>
      </c>
      <c r="D156" s="15">
        <v>1</v>
      </c>
      <c r="E156" s="17"/>
      <c r="F156" s="332"/>
    </row>
    <row r="157" spans="1:6">
      <c r="A157" s="12"/>
      <c r="B157" s="14" t="s">
        <v>112</v>
      </c>
      <c r="C157" s="13" t="s">
        <v>15</v>
      </c>
      <c r="D157" s="15">
        <v>2</v>
      </c>
      <c r="E157" s="17"/>
      <c r="F157" s="332"/>
    </row>
    <row r="158" spans="1:6">
      <c r="A158" s="12"/>
      <c r="B158" s="14" t="s">
        <v>113</v>
      </c>
      <c r="C158" s="13" t="s">
        <v>15</v>
      </c>
      <c r="D158" s="15">
        <v>2</v>
      </c>
      <c r="E158" s="17"/>
      <c r="F158" s="332"/>
    </row>
    <row r="159" spans="1:6">
      <c r="A159" s="12"/>
      <c r="B159" s="14" t="s">
        <v>114</v>
      </c>
      <c r="C159" s="13" t="s">
        <v>109</v>
      </c>
      <c r="D159" s="15">
        <v>4</v>
      </c>
      <c r="E159" s="17"/>
      <c r="F159" s="332"/>
    </row>
    <row r="160" spans="1:6">
      <c r="A160" s="12"/>
      <c r="B160" s="14" t="s">
        <v>115</v>
      </c>
      <c r="C160" s="13" t="s">
        <v>109</v>
      </c>
      <c r="D160" s="15">
        <v>1</v>
      </c>
      <c r="E160" s="17"/>
      <c r="F160" s="332"/>
    </row>
    <row r="161" spans="1:6">
      <c r="A161" s="12"/>
      <c r="B161" s="14" t="s">
        <v>116</v>
      </c>
      <c r="C161" s="13" t="s">
        <v>15</v>
      </c>
      <c r="D161" s="15">
        <v>4</v>
      </c>
      <c r="E161" s="17"/>
      <c r="F161" s="332"/>
    </row>
    <row r="162" spans="1:6">
      <c r="A162" s="12"/>
      <c r="B162" s="14" t="s">
        <v>117</v>
      </c>
      <c r="C162" s="13" t="s">
        <v>109</v>
      </c>
      <c r="D162" s="15">
        <v>1</v>
      </c>
      <c r="E162" s="17"/>
      <c r="F162" s="332"/>
    </row>
    <row r="163" spans="1:6">
      <c r="A163" s="12"/>
      <c r="B163" s="14" t="s">
        <v>118</v>
      </c>
      <c r="C163" s="13" t="s">
        <v>109</v>
      </c>
      <c r="D163" s="15">
        <v>1</v>
      </c>
      <c r="E163" s="17"/>
      <c r="F163" s="332"/>
    </row>
    <row r="164" spans="1:6">
      <c r="A164" s="12"/>
      <c r="B164" s="14" t="s">
        <v>119</v>
      </c>
      <c r="C164" s="13" t="s">
        <v>109</v>
      </c>
      <c r="D164" s="15">
        <v>1</v>
      </c>
      <c r="E164" s="17"/>
      <c r="F164" s="332"/>
    </row>
    <row r="165" spans="1:6">
      <c r="A165" s="12"/>
      <c r="B165" s="14" t="s">
        <v>120</v>
      </c>
      <c r="C165" s="13" t="s">
        <v>109</v>
      </c>
      <c r="D165" s="15">
        <v>1</v>
      </c>
      <c r="E165" s="17"/>
      <c r="F165" s="332"/>
    </row>
    <row r="166" spans="1:6">
      <c r="A166" s="12"/>
      <c r="B166" s="14" t="s">
        <v>653</v>
      </c>
      <c r="C166" s="13" t="s">
        <v>109</v>
      </c>
      <c r="D166" s="15">
        <v>1</v>
      </c>
      <c r="E166" s="17"/>
      <c r="F166" s="42"/>
    </row>
    <row r="167" spans="1:6">
      <c r="A167" s="30"/>
      <c r="B167" s="36" t="s">
        <v>122</v>
      </c>
      <c r="C167" s="37"/>
      <c r="D167" s="38"/>
      <c r="E167" s="38"/>
      <c r="F167" s="40"/>
    </row>
    <row r="170" spans="1:6">
      <c r="B170" s="10" t="s">
        <v>123</v>
      </c>
      <c r="C170" s="37"/>
      <c r="D170" s="38"/>
      <c r="E170" s="38"/>
      <c r="F170" s="41"/>
    </row>
  </sheetData>
  <mergeCells count="1">
    <mergeCell ref="A2:F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6"/>
  <sheetViews>
    <sheetView topLeftCell="A16" workbookViewId="0">
      <selection activeCell="D45" sqref="D45"/>
    </sheetView>
  </sheetViews>
  <sheetFormatPr defaultRowHeight="12.75"/>
  <cols>
    <col min="1" max="1" width="4.28515625" customWidth="1"/>
    <col min="2" max="2" width="55" customWidth="1"/>
    <col min="3" max="3" width="5.140625" customWidth="1"/>
    <col min="6" max="6" width="9.7109375" customWidth="1"/>
    <col min="7" max="7" width="10.140625" bestFit="1" customWidth="1"/>
  </cols>
  <sheetData>
    <row r="1" spans="1:6" ht="18">
      <c r="A1" s="91" t="s">
        <v>0</v>
      </c>
      <c r="B1" s="92"/>
      <c r="C1" s="92"/>
      <c r="D1" s="1"/>
      <c r="E1" s="93"/>
      <c r="F1" s="94" t="s">
        <v>1</v>
      </c>
    </row>
    <row r="2" spans="1:6">
      <c r="A2" s="344" t="s">
        <v>2</v>
      </c>
      <c r="B2" s="345"/>
      <c r="C2" s="345"/>
      <c r="D2" s="345"/>
      <c r="E2" s="346"/>
      <c r="F2" s="346"/>
    </row>
    <row r="3" spans="1:6">
      <c r="A3" s="95" t="s">
        <v>3</v>
      </c>
      <c r="B3" s="96"/>
      <c r="C3" s="96"/>
      <c r="D3" s="2"/>
      <c r="E3" s="92"/>
      <c r="F3" s="92"/>
    </row>
    <row r="4" spans="1:6">
      <c r="A4" s="95" t="s">
        <v>308</v>
      </c>
      <c r="B4" s="96"/>
      <c r="C4" s="96"/>
      <c r="D4" s="2"/>
      <c r="E4" s="92"/>
      <c r="F4" s="92"/>
    </row>
    <row r="5" spans="1:6">
      <c r="A5" s="96" t="s">
        <v>5</v>
      </c>
      <c r="B5" s="96"/>
      <c r="C5" s="96" t="s">
        <v>6</v>
      </c>
      <c r="D5" s="2"/>
      <c r="E5" s="92"/>
      <c r="F5" s="92"/>
    </row>
    <row r="6" spans="1:6">
      <c r="A6" s="96" t="s">
        <v>7</v>
      </c>
      <c r="B6" s="96"/>
      <c r="C6" s="96" t="s">
        <v>8</v>
      </c>
      <c r="D6" s="2"/>
      <c r="E6" s="92"/>
      <c r="F6" s="92"/>
    </row>
    <row r="7" spans="1:6">
      <c r="A7" s="96"/>
      <c r="B7" s="96"/>
      <c r="C7" s="96"/>
      <c r="D7" s="2"/>
      <c r="E7" s="92"/>
      <c r="F7" s="92"/>
    </row>
    <row r="8" spans="1:6" ht="22.5">
      <c r="A8" s="97" t="s">
        <v>9</v>
      </c>
      <c r="B8" s="98" t="s">
        <v>10</v>
      </c>
      <c r="C8" s="98" t="s">
        <v>11</v>
      </c>
      <c r="D8" s="3" t="s">
        <v>12</v>
      </c>
      <c r="E8" s="98" t="s">
        <v>13</v>
      </c>
      <c r="F8" s="99" t="s">
        <v>14</v>
      </c>
    </row>
    <row r="9" spans="1:6">
      <c r="A9" s="100">
        <v>1</v>
      </c>
      <c r="B9" s="101">
        <v>3</v>
      </c>
      <c r="C9" s="101">
        <v>4</v>
      </c>
      <c r="D9" s="4">
        <v>5</v>
      </c>
      <c r="E9" s="101">
        <v>6</v>
      </c>
      <c r="F9" s="102">
        <v>7</v>
      </c>
    </row>
    <row r="10" spans="1:6">
      <c r="A10" s="5"/>
      <c r="B10" s="6"/>
      <c r="C10" s="7"/>
      <c r="D10" s="8"/>
      <c r="E10" s="8"/>
      <c r="F10" s="9"/>
    </row>
    <row r="11" spans="1:6">
      <c r="A11" s="5"/>
      <c r="B11" s="11" t="s">
        <v>309</v>
      </c>
      <c r="C11" s="7"/>
      <c r="D11" s="8"/>
      <c r="E11" s="8"/>
      <c r="F11" s="9"/>
    </row>
    <row r="12" spans="1:6">
      <c r="A12" s="12">
        <v>1</v>
      </c>
      <c r="B12" s="14" t="s">
        <v>310</v>
      </c>
      <c r="C12" s="15" t="s">
        <v>15</v>
      </c>
      <c r="D12" s="16">
        <v>2</v>
      </c>
      <c r="E12" s="17"/>
      <c r="F12" s="42"/>
    </row>
    <row r="13" spans="1:6">
      <c r="A13" s="12">
        <v>2</v>
      </c>
      <c r="B13" s="14" t="s">
        <v>311</v>
      </c>
      <c r="C13" s="15" t="s">
        <v>15</v>
      </c>
      <c r="D13" s="16">
        <v>2</v>
      </c>
      <c r="E13" s="17"/>
      <c r="F13" s="42"/>
    </row>
    <row r="14" spans="1:6">
      <c r="A14" s="12">
        <v>3</v>
      </c>
      <c r="B14" s="14" t="s">
        <v>312</v>
      </c>
      <c r="C14" s="15" t="s">
        <v>15</v>
      </c>
      <c r="D14" s="16">
        <v>2</v>
      </c>
      <c r="E14" s="17"/>
      <c r="F14" s="42"/>
    </row>
    <row r="15" spans="1:6">
      <c r="A15" s="12">
        <v>4</v>
      </c>
      <c r="B15" s="14" t="s">
        <v>313</v>
      </c>
      <c r="C15" s="15" t="s">
        <v>15</v>
      </c>
      <c r="D15" s="16">
        <v>2</v>
      </c>
      <c r="E15" s="17"/>
      <c r="F15" s="42"/>
    </row>
    <row r="16" spans="1:6">
      <c r="A16" s="12">
        <v>5</v>
      </c>
      <c r="B16" s="14" t="s">
        <v>314</v>
      </c>
      <c r="C16" s="15" t="s">
        <v>15</v>
      </c>
      <c r="D16" s="16">
        <v>2</v>
      </c>
      <c r="E16" s="17"/>
      <c r="F16" s="42"/>
    </row>
    <row r="17" spans="1:8">
      <c r="A17" s="12">
        <v>6</v>
      </c>
      <c r="B17" s="14" t="s">
        <v>565</v>
      </c>
      <c r="C17" s="15" t="s">
        <v>66</v>
      </c>
      <c r="D17" s="16">
        <v>7</v>
      </c>
      <c r="E17" s="17"/>
      <c r="F17" s="42"/>
      <c r="H17" s="265"/>
    </row>
    <row r="18" spans="1:8" ht="22.5">
      <c r="A18" s="12">
        <v>7</v>
      </c>
      <c r="B18" s="14" t="s">
        <v>333</v>
      </c>
      <c r="C18" s="15" t="s">
        <v>15</v>
      </c>
      <c r="D18" s="16">
        <v>2</v>
      </c>
      <c r="E18" s="17"/>
      <c r="F18" s="42"/>
    </row>
    <row r="19" spans="1:8">
      <c r="A19" s="12">
        <v>8</v>
      </c>
      <c r="B19" s="14" t="s">
        <v>316</v>
      </c>
      <c r="C19" s="15" t="s">
        <v>15</v>
      </c>
      <c r="D19" s="16">
        <v>2</v>
      </c>
      <c r="E19" s="17"/>
      <c r="F19" s="42"/>
    </row>
    <row r="20" spans="1:8">
      <c r="A20" s="12">
        <v>9</v>
      </c>
      <c r="B20" s="14" t="s">
        <v>566</v>
      </c>
      <c r="C20" s="15" t="s">
        <v>15</v>
      </c>
      <c r="D20" s="16">
        <v>2</v>
      </c>
      <c r="E20" s="17"/>
      <c r="F20" s="42"/>
    </row>
    <row r="21" spans="1:8">
      <c r="A21" s="12">
        <v>10</v>
      </c>
      <c r="B21" s="14" t="s">
        <v>317</v>
      </c>
      <c r="C21" s="15" t="s">
        <v>15</v>
      </c>
      <c r="D21" s="16">
        <v>4</v>
      </c>
      <c r="E21" s="17"/>
      <c r="F21" s="42"/>
    </row>
    <row r="22" spans="1:8">
      <c r="A22" s="12">
        <v>11</v>
      </c>
      <c r="B22" s="14" t="s">
        <v>318</v>
      </c>
      <c r="C22" s="15" t="s">
        <v>15</v>
      </c>
      <c r="D22" s="16">
        <v>2</v>
      </c>
      <c r="E22" s="17"/>
      <c r="F22" s="42"/>
    </row>
    <row r="23" spans="1:8">
      <c r="A23" s="12">
        <v>12</v>
      </c>
      <c r="B23" s="14" t="s">
        <v>319</v>
      </c>
      <c r="C23" s="15" t="s">
        <v>15</v>
      </c>
      <c r="D23" s="16">
        <v>2</v>
      </c>
      <c r="E23" s="17"/>
      <c r="F23" s="42"/>
    </row>
    <row r="24" spans="1:8">
      <c r="A24" s="12">
        <v>13</v>
      </c>
      <c r="B24" s="14" t="s">
        <v>320</v>
      </c>
      <c r="C24" s="15" t="s">
        <v>15</v>
      </c>
      <c r="D24" s="16">
        <v>2</v>
      </c>
      <c r="E24" s="17"/>
      <c r="F24" s="42"/>
    </row>
    <row r="25" spans="1:8">
      <c r="A25" s="12">
        <v>14</v>
      </c>
      <c r="B25" s="14" t="s">
        <v>321</v>
      </c>
      <c r="C25" s="43" t="s">
        <v>74</v>
      </c>
      <c r="D25" s="44">
        <v>29</v>
      </c>
      <c r="E25" s="17"/>
      <c r="F25" s="51"/>
      <c r="G25" s="265"/>
    </row>
    <row r="26" spans="1:8">
      <c r="A26" s="103"/>
      <c r="B26" s="36" t="s">
        <v>309</v>
      </c>
      <c r="C26" s="104"/>
      <c r="D26" s="105"/>
      <c r="E26" s="106"/>
      <c r="F26" s="107"/>
    </row>
    <row r="27" spans="1:8">
      <c r="A27" s="108"/>
      <c r="B27" s="109"/>
      <c r="C27" s="110"/>
      <c r="D27" s="111"/>
      <c r="E27" s="112"/>
      <c r="F27" s="112"/>
    </row>
    <row r="28" spans="1:8">
      <c r="A28" s="113"/>
      <c r="B28" s="11" t="s">
        <v>322</v>
      </c>
      <c r="C28" s="114"/>
      <c r="D28" s="115"/>
      <c r="E28" s="116"/>
      <c r="F28" s="116"/>
    </row>
    <row r="29" spans="1:8">
      <c r="A29" s="45">
        <v>1</v>
      </c>
      <c r="B29" s="46" t="s">
        <v>323</v>
      </c>
      <c r="C29" s="47" t="s">
        <v>15</v>
      </c>
      <c r="D29" s="48">
        <v>2</v>
      </c>
      <c r="E29" s="17"/>
      <c r="F29" s="57"/>
    </row>
    <row r="30" spans="1:8">
      <c r="A30" s="45">
        <v>2</v>
      </c>
      <c r="B30" s="46" t="s">
        <v>315</v>
      </c>
      <c r="C30" s="47" t="s">
        <v>15</v>
      </c>
      <c r="D30" s="48">
        <v>1</v>
      </c>
      <c r="E30" s="17"/>
      <c r="F30" s="57"/>
    </row>
    <row r="31" spans="1:8" ht="22.5">
      <c r="A31" s="45">
        <v>3</v>
      </c>
      <c r="B31" s="46" t="s">
        <v>334</v>
      </c>
      <c r="C31" s="47" t="s">
        <v>15</v>
      </c>
      <c r="D31" s="48">
        <v>1</v>
      </c>
      <c r="E31" s="17"/>
      <c r="F31" s="57"/>
    </row>
    <row r="32" spans="1:8">
      <c r="A32" s="45">
        <v>4</v>
      </c>
      <c r="B32" s="14" t="s">
        <v>565</v>
      </c>
      <c r="C32" s="47" t="s">
        <v>74</v>
      </c>
      <c r="D32" s="48">
        <v>1</v>
      </c>
      <c r="E32" s="17"/>
      <c r="F32" s="57"/>
    </row>
    <row r="33" spans="1:6">
      <c r="A33" s="45">
        <v>5</v>
      </c>
      <c r="B33" s="46" t="s">
        <v>324</v>
      </c>
      <c r="C33" s="47" t="s">
        <v>15</v>
      </c>
      <c r="D33" s="48">
        <v>2</v>
      </c>
      <c r="E33" s="17"/>
      <c r="F33" s="57"/>
    </row>
    <row r="34" spans="1:6">
      <c r="A34" s="45">
        <v>6</v>
      </c>
      <c r="B34" s="46" t="s">
        <v>325</v>
      </c>
      <c r="C34" s="47" t="s">
        <v>15</v>
      </c>
      <c r="D34" s="48">
        <v>1</v>
      </c>
      <c r="E34" s="17"/>
      <c r="F34" s="57"/>
    </row>
    <row r="35" spans="1:6">
      <c r="A35" s="45">
        <v>7</v>
      </c>
      <c r="B35" s="46" t="s">
        <v>326</v>
      </c>
      <c r="C35" s="47" t="s">
        <v>15</v>
      </c>
      <c r="D35" s="48">
        <v>2</v>
      </c>
      <c r="E35" s="17"/>
      <c r="F35" s="57"/>
    </row>
    <row r="36" spans="1:6">
      <c r="A36" s="45">
        <v>8</v>
      </c>
      <c r="B36" s="46" t="s">
        <v>327</v>
      </c>
      <c r="C36" s="47" t="s">
        <v>15</v>
      </c>
      <c r="D36" s="48">
        <v>2</v>
      </c>
      <c r="E36" s="17"/>
      <c r="F36" s="57"/>
    </row>
    <row r="37" spans="1:6">
      <c r="A37" s="12">
        <v>9</v>
      </c>
      <c r="B37" s="14" t="s">
        <v>321</v>
      </c>
      <c r="C37" s="15" t="s">
        <v>74</v>
      </c>
      <c r="D37" s="16">
        <v>17</v>
      </c>
      <c r="E37" s="17"/>
      <c r="F37" s="42"/>
    </row>
    <row r="38" spans="1:6">
      <c r="A38" s="108"/>
      <c r="B38" s="36" t="s">
        <v>322</v>
      </c>
      <c r="C38" s="110"/>
      <c r="D38" s="111"/>
      <c r="E38" s="112"/>
      <c r="F38" s="117"/>
    </row>
    <row r="39" spans="1:6">
      <c r="A39" s="108"/>
      <c r="B39" s="36"/>
      <c r="C39" s="110"/>
      <c r="D39" s="111"/>
      <c r="E39" s="112"/>
      <c r="F39" s="112"/>
    </row>
    <row r="40" spans="1:6">
      <c r="A40" s="108"/>
      <c r="B40" s="36" t="s">
        <v>178</v>
      </c>
      <c r="C40" s="110"/>
      <c r="D40" s="111"/>
      <c r="E40" s="112"/>
      <c r="F40" s="112"/>
    </row>
    <row r="41" spans="1:6">
      <c r="A41" s="12">
        <v>1</v>
      </c>
      <c r="B41" s="14" t="s">
        <v>328</v>
      </c>
      <c r="C41" s="15" t="s">
        <v>329</v>
      </c>
      <c r="D41" s="16">
        <v>1</v>
      </c>
      <c r="E41" s="17"/>
      <c r="F41" s="42"/>
    </row>
    <row r="42" spans="1:6">
      <c r="A42" s="12">
        <v>2</v>
      </c>
      <c r="B42" s="14" t="s">
        <v>330</v>
      </c>
      <c r="C42" s="15" t="s">
        <v>329</v>
      </c>
      <c r="D42" s="16">
        <v>1</v>
      </c>
      <c r="E42" s="17"/>
      <c r="F42" s="42"/>
    </row>
    <row r="43" spans="1:6">
      <c r="A43" s="12">
        <v>3</v>
      </c>
      <c r="B43" s="14" t="s">
        <v>331</v>
      </c>
      <c r="C43" s="15" t="s">
        <v>329</v>
      </c>
      <c r="D43" s="16">
        <v>1</v>
      </c>
      <c r="E43" s="17"/>
      <c r="F43" s="42"/>
    </row>
    <row r="44" spans="1:6">
      <c r="A44" s="52"/>
      <c r="B44" s="36" t="s">
        <v>178</v>
      </c>
      <c r="C44" s="52"/>
      <c r="D44" s="52"/>
      <c r="E44" s="52"/>
      <c r="F44" s="118"/>
    </row>
    <row r="45" spans="1:6">
      <c r="A45" s="35"/>
      <c r="B45" s="35"/>
      <c r="C45" s="35"/>
      <c r="D45" s="35"/>
      <c r="E45" s="35"/>
      <c r="F45" s="35"/>
    </row>
    <row r="46" spans="1:6">
      <c r="A46" s="35"/>
      <c r="B46" s="10" t="s">
        <v>332</v>
      </c>
      <c r="C46" s="35"/>
      <c r="D46" s="35"/>
      <c r="E46" s="35"/>
      <c r="F46" s="119"/>
    </row>
  </sheetData>
  <mergeCells count="1">
    <mergeCell ref="A2:F2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topLeftCell="A16" workbookViewId="0">
      <selection activeCell="C71" sqref="C71"/>
    </sheetView>
  </sheetViews>
  <sheetFormatPr defaultRowHeight="12.75"/>
  <cols>
    <col min="1" max="1" width="8.42578125" customWidth="1"/>
    <col min="2" max="2" width="58.5703125" bestFit="1" customWidth="1"/>
    <col min="3" max="3" width="8.140625" customWidth="1"/>
    <col min="5" max="5" width="11.140625" hidden="1" customWidth="1"/>
    <col min="6" max="6" width="11.5703125" hidden="1" customWidth="1"/>
    <col min="7" max="7" width="11.5703125" customWidth="1"/>
    <col min="8" max="8" width="16.140625" customWidth="1"/>
    <col min="9" max="9" width="9.42578125" bestFit="1" customWidth="1"/>
  </cols>
  <sheetData>
    <row r="1" spans="1:9" ht="18">
      <c r="A1" s="91" t="s">
        <v>0</v>
      </c>
      <c r="B1" s="120"/>
      <c r="C1" s="92"/>
      <c r="D1" s="92"/>
      <c r="E1" s="1"/>
      <c r="F1" s="93"/>
      <c r="G1" s="93"/>
      <c r="H1" s="94" t="s">
        <v>1</v>
      </c>
    </row>
    <row r="2" spans="1:9" ht="12.75" customHeight="1">
      <c r="A2" s="344" t="s">
        <v>2</v>
      </c>
      <c r="B2" s="344"/>
      <c r="C2" s="344"/>
      <c r="D2" s="344"/>
      <c r="E2" s="344"/>
      <c r="F2" s="344"/>
      <c r="G2" s="344"/>
      <c r="H2" s="344"/>
    </row>
    <row r="3" spans="1:9">
      <c r="A3" s="95" t="s">
        <v>3</v>
      </c>
      <c r="B3" s="121"/>
      <c r="C3" s="96"/>
      <c r="D3" s="96"/>
      <c r="E3" s="2"/>
      <c r="F3" s="92"/>
      <c r="G3" s="92"/>
      <c r="H3" s="92"/>
    </row>
    <row r="4" spans="1:9">
      <c r="A4" s="95" t="s">
        <v>495</v>
      </c>
      <c r="B4" s="121"/>
      <c r="C4" s="96"/>
      <c r="D4" s="96"/>
      <c r="E4" s="2"/>
      <c r="F4" s="92"/>
      <c r="G4" s="92"/>
      <c r="H4" s="92"/>
    </row>
    <row r="5" spans="1:9">
      <c r="A5" s="96" t="s">
        <v>5</v>
      </c>
      <c r="B5" s="122"/>
      <c r="C5" s="96"/>
      <c r="D5" s="96" t="s">
        <v>496</v>
      </c>
      <c r="E5" s="2"/>
      <c r="F5" s="92"/>
      <c r="G5" s="92"/>
      <c r="H5" s="92"/>
    </row>
    <row r="6" spans="1:9">
      <c r="A6" s="96" t="s">
        <v>7</v>
      </c>
      <c r="B6" s="122"/>
      <c r="C6" s="96"/>
      <c r="D6" s="96" t="s">
        <v>8</v>
      </c>
      <c r="E6" s="2"/>
      <c r="F6" s="92"/>
      <c r="G6" s="92"/>
      <c r="H6" s="92"/>
    </row>
    <row r="7" spans="1:9" ht="13.5" thickBot="1">
      <c r="A7" s="96"/>
      <c r="B7" s="122"/>
      <c r="C7" s="96"/>
      <c r="D7" s="96"/>
      <c r="E7" s="2"/>
      <c r="F7" s="92"/>
      <c r="G7" s="92"/>
      <c r="H7" s="92"/>
    </row>
    <row r="8" spans="1:9" ht="24.75" thickBot="1">
      <c r="A8" s="206" t="s">
        <v>497</v>
      </c>
      <c r="B8" s="207" t="s">
        <v>498</v>
      </c>
      <c r="C8" s="208" t="s">
        <v>499</v>
      </c>
      <c r="D8" s="209" t="s">
        <v>500</v>
      </c>
      <c r="E8" s="209" t="s">
        <v>501</v>
      </c>
      <c r="F8" s="210" t="s">
        <v>502</v>
      </c>
      <c r="G8" s="267" t="s">
        <v>13</v>
      </c>
      <c r="H8" s="211" t="s">
        <v>195</v>
      </c>
    </row>
    <row r="9" spans="1:9" ht="38.25" thickBot="1">
      <c r="A9" s="212"/>
      <c r="B9" s="213" t="s">
        <v>503</v>
      </c>
      <c r="C9" s="214"/>
      <c r="D9" s="215"/>
      <c r="E9" s="216"/>
      <c r="F9" s="217"/>
      <c r="G9" s="217"/>
      <c r="H9" s="218"/>
    </row>
    <row r="10" spans="1:9" ht="18">
      <c r="A10" s="219"/>
      <c r="B10" s="220" t="s">
        <v>504</v>
      </c>
      <c r="C10" s="221"/>
      <c r="D10" s="221"/>
      <c r="E10" s="222"/>
      <c r="F10" s="221"/>
      <c r="G10" s="268"/>
      <c r="H10" s="223"/>
    </row>
    <row r="11" spans="1:9" ht="15">
      <c r="A11" s="224"/>
      <c r="B11" s="225" t="s">
        <v>567</v>
      </c>
      <c r="C11" s="224">
        <v>135</v>
      </c>
      <c r="D11" s="226" t="s">
        <v>66</v>
      </c>
      <c r="E11" s="227">
        <f>58*1.25</f>
        <v>72.5</v>
      </c>
      <c r="F11" s="228">
        <f>78.7*1.25</f>
        <v>98.375</v>
      </c>
      <c r="G11" s="228"/>
      <c r="H11" s="229"/>
      <c r="I11" s="266"/>
    </row>
    <row r="12" spans="1:9" ht="15">
      <c r="A12" s="224"/>
      <c r="B12" s="231" t="s">
        <v>505</v>
      </c>
      <c r="C12" s="224">
        <v>1</v>
      </c>
      <c r="D12" s="226" t="s">
        <v>15</v>
      </c>
      <c r="E12" s="227">
        <f>97*1.25</f>
        <v>121.25</v>
      </c>
      <c r="F12" s="228">
        <f>150*1.25</f>
        <v>187.5</v>
      </c>
      <c r="G12" s="228"/>
      <c r="H12" s="229"/>
    </row>
    <row r="13" spans="1:9" ht="15">
      <c r="A13" s="224"/>
      <c r="B13" s="231" t="s">
        <v>506</v>
      </c>
      <c r="C13" s="224">
        <v>3</v>
      </c>
      <c r="D13" s="226" t="s">
        <v>15</v>
      </c>
      <c r="E13" s="227">
        <f>202.67*1.25</f>
        <v>253.33749999999998</v>
      </c>
      <c r="F13" s="228">
        <f>368*1.25</f>
        <v>460</v>
      </c>
      <c r="G13" s="228"/>
      <c r="H13" s="229"/>
    </row>
    <row r="14" spans="1:9" ht="15">
      <c r="A14" s="224"/>
      <c r="B14" s="230" t="s">
        <v>507</v>
      </c>
      <c r="C14" s="224">
        <v>1</v>
      </c>
      <c r="D14" s="226" t="s">
        <v>15</v>
      </c>
      <c r="E14" s="227">
        <f>2077*1.25</f>
        <v>2596.25</v>
      </c>
      <c r="F14" s="228">
        <f>670*1.25</f>
        <v>837.5</v>
      </c>
      <c r="G14" s="228"/>
      <c r="H14" s="229"/>
    </row>
    <row r="15" spans="1:9" ht="15">
      <c r="A15" s="224"/>
      <c r="B15" s="231" t="s">
        <v>508</v>
      </c>
      <c r="C15" s="224">
        <v>12</v>
      </c>
      <c r="D15" s="226" t="s">
        <v>15</v>
      </c>
      <c r="E15" s="227">
        <f>24*1.25</f>
        <v>30</v>
      </c>
      <c r="F15" s="228">
        <f>122*1.25</f>
        <v>152.5</v>
      </c>
      <c r="G15" s="228"/>
      <c r="H15" s="229"/>
    </row>
    <row r="16" spans="1:9" ht="15">
      <c r="A16" s="224"/>
      <c r="B16" s="231" t="s">
        <v>509</v>
      </c>
      <c r="C16" s="224">
        <v>7</v>
      </c>
      <c r="D16" s="226" t="s">
        <v>15</v>
      </c>
      <c r="E16" s="227">
        <f>41*1.25</f>
        <v>51.25</v>
      </c>
      <c r="F16" s="228">
        <f>150*1.25</f>
        <v>187.5</v>
      </c>
      <c r="G16" s="228"/>
      <c r="H16" s="229"/>
    </row>
    <row r="17" spans="1:8" ht="15">
      <c r="A17" s="224"/>
      <c r="B17" s="232" t="s">
        <v>510</v>
      </c>
      <c r="C17" s="224">
        <v>4</v>
      </c>
      <c r="D17" s="226" t="s">
        <v>15</v>
      </c>
      <c r="E17" s="227">
        <f>167*1.25</f>
        <v>208.75</v>
      </c>
      <c r="F17" s="228">
        <f>347.5*1.25</f>
        <v>434.375</v>
      </c>
      <c r="G17" s="228"/>
      <c r="H17" s="229"/>
    </row>
    <row r="18" spans="1:8" ht="15">
      <c r="A18" s="224"/>
      <c r="B18" s="232" t="s">
        <v>511</v>
      </c>
      <c r="C18" s="224">
        <v>1</v>
      </c>
      <c r="D18" s="226" t="s">
        <v>15</v>
      </c>
      <c r="E18" s="227">
        <f>279*1.25</f>
        <v>348.75</v>
      </c>
      <c r="F18" s="228">
        <f>415*1.25</f>
        <v>518.75</v>
      </c>
      <c r="G18" s="228"/>
      <c r="H18" s="229"/>
    </row>
    <row r="19" spans="1:8" ht="15">
      <c r="A19" s="224"/>
      <c r="B19" s="232" t="s">
        <v>512</v>
      </c>
      <c r="C19" s="224">
        <v>1</v>
      </c>
      <c r="D19" s="226" t="s">
        <v>15</v>
      </c>
      <c r="E19" s="227">
        <f>833*1.25</f>
        <v>1041.25</v>
      </c>
      <c r="F19" s="228">
        <f>780*1.25</f>
        <v>975</v>
      </c>
      <c r="G19" s="228"/>
      <c r="H19" s="229"/>
    </row>
    <row r="20" spans="1:8" ht="15">
      <c r="A20" s="224"/>
      <c r="B20" s="230" t="s">
        <v>513</v>
      </c>
      <c r="C20" s="224">
        <v>4</v>
      </c>
      <c r="D20" s="226" t="s">
        <v>15</v>
      </c>
      <c r="E20" s="227"/>
      <c r="F20" s="228">
        <f>241*1.25</f>
        <v>301.25</v>
      </c>
      <c r="G20" s="228"/>
      <c r="H20" s="229"/>
    </row>
    <row r="21" spans="1:8" ht="15">
      <c r="A21" s="224"/>
      <c r="B21" s="230" t="s">
        <v>514</v>
      </c>
      <c r="C21" s="224">
        <v>4</v>
      </c>
      <c r="D21" s="226" t="s">
        <v>15</v>
      </c>
      <c r="E21" s="227"/>
      <c r="F21" s="228">
        <f>293*1.25</f>
        <v>366.25</v>
      </c>
      <c r="G21" s="228"/>
      <c r="H21" s="229"/>
    </row>
    <row r="22" spans="1:8" ht="15">
      <c r="A22" s="224"/>
      <c r="B22" s="231" t="s">
        <v>515</v>
      </c>
      <c r="C22" s="224">
        <v>4</v>
      </c>
      <c r="D22" s="226" t="s">
        <v>15</v>
      </c>
      <c r="E22" s="227"/>
      <c r="F22" s="228">
        <f>59*1.25</f>
        <v>73.75</v>
      </c>
      <c r="G22" s="228"/>
      <c r="H22" s="229"/>
    </row>
    <row r="23" spans="1:8" ht="15">
      <c r="A23" s="224"/>
      <c r="B23" s="231" t="s">
        <v>516</v>
      </c>
      <c r="C23" s="224">
        <v>4</v>
      </c>
      <c r="D23" s="226" t="s">
        <v>15</v>
      </c>
      <c r="E23" s="227"/>
      <c r="F23" s="228">
        <f>59*1.25</f>
        <v>73.75</v>
      </c>
      <c r="G23" s="228"/>
      <c r="H23" s="229"/>
    </row>
    <row r="24" spans="1:8" ht="15">
      <c r="A24" s="224"/>
      <c r="B24" s="231" t="s">
        <v>517</v>
      </c>
      <c r="C24" s="224">
        <v>9</v>
      </c>
      <c r="D24" s="226" t="s">
        <v>15</v>
      </c>
      <c r="E24" s="233">
        <f>129*1.25</f>
        <v>161.25</v>
      </c>
      <c r="F24" s="228">
        <f>118*1.25</f>
        <v>147.5</v>
      </c>
      <c r="G24" s="228"/>
      <c r="H24" s="229"/>
    </row>
    <row r="25" spans="1:8" ht="15">
      <c r="A25" s="224"/>
      <c r="B25" s="231" t="s">
        <v>518</v>
      </c>
      <c r="C25" s="224">
        <v>1</v>
      </c>
      <c r="D25" s="226" t="s">
        <v>15</v>
      </c>
      <c r="E25" s="233">
        <f>850*1.25</f>
        <v>1062.5</v>
      </c>
      <c r="F25" s="228">
        <f>244*1.25</f>
        <v>305</v>
      </c>
      <c r="G25" s="228"/>
      <c r="H25" s="229"/>
    </row>
    <row r="26" spans="1:8" ht="15">
      <c r="A26" s="224"/>
      <c r="B26" s="230" t="s">
        <v>519</v>
      </c>
      <c r="C26" s="224">
        <v>1</v>
      </c>
      <c r="D26" s="226" t="s">
        <v>15</v>
      </c>
      <c r="E26" s="233"/>
      <c r="F26" s="228">
        <f>128*1.25</f>
        <v>160</v>
      </c>
      <c r="G26" s="228"/>
      <c r="H26" s="229"/>
    </row>
    <row r="27" spans="1:8" ht="15">
      <c r="A27" s="224"/>
      <c r="B27" s="230" t="s">
        <v>520</v>
      </c>
      <c r="C27" s="224">
        <v>1</v>
      </c>
      <c r="D27" s="226" t="s">
        <v>15</v>
      </c>
      <c r="E27" s="233"/>
      <c r="F27" s="228">
        <f>396*1.25</f>
        <v>495</v>
      </c>
      <c r="G27" s="228"/>
      <c r="H27" s="229"/>
    </row>
    <row r="28" spans="1:8" ht="15">
      <c r="A28" s="224"/>
      <c r="B28" s="230" t="s">
        <v>521</v>
      </c>
      <c r="C28" s="224">
        <v>2</v>
      </c>
      <c r="D28" s="226" t="s">
        <v>15</v>
      </c>
      <c r="E28" s="233">
        <f>2760*1.25</f>
        <v>3450</v>
      </c>
      <c r="F28" s="228">
        <f>246*1.25</f>
        <v>307.5</v>
      </c>
      <c r="G28" s="228"/>
      <c r="H28" s="229"/>
    </row>
    <row r="29" spans="1:8" ht="15">
      <c r="A29" s="224"/>
      <c r="B29" s="225" t="s">
        <v>522</v>
      </c>
      <c r="C29" s="224">
        <v>1</v>
      </c>
      <c r="D29" s="226" t="s">
        <v>15</v>
      </c>
      <c r="E29" s="233">
        <f>310*1.25</f>
        <v>387.5</v>
      </c>
      <c r="F29" s="228">
        <f>286*1.25</f>
        <v>357.5</v>
      </c>
      <c r="G29" s="228"/>
      <c r="H29" s="229"/>
    </row>
    <row r="30" spans="1:8" ht="15">
      <c r="A30" s="224"/>
      <c r="B30" s="225" t="s">
        <v>523</v>
      </c>
      <c r="C30" s="224">
        <v>1</v>
      </c>
      <c r="D30" s="226" t="s">
        <v>15</v>
      </c>
      <c r="E30" s="233">
        <f>180*1.25</f>
        <v>225</v>
      </c>
      <c r="F30" s="228">
        <f>142*1.25</f>
        <v>177.5</v>
      </c>
      <c r="G30" s="228"/>
      <c r="H30" s="229"/>
    </row>
    <row r="31" spans="1:8" ht="15">
      <c r="A31" s="224"/>
      <c r="B31" s="225" t="s">
        <v>544</v>
      </c>
      <c r="C31" s="224">
        <v>1</v>
      </c>
      <c r="D31" s="226" t="s">
        <v>15</v>
      </c>
      <c r="E31" s="233">
        <f>14600*1.25</f>
        <v>18250</v>
      </c>
      <c r="F31" s="228">
        <f>110*1.25</f>
        <v>137.5</v>
      </c>
      <c r="G31" s="228"/>
      <c r="H31" s="229"/>
    </row>
    <row r="32" spans="1:8" ht="15">
      <c r="A32" s="224"/>
      <c r="B32" s="225" t="s">
        <v>545</v>
      </c>
      <c r="C32" s="224">
        <v>1</v>
      </c>
      <c r="D32" s="226" t="s">
        <v>15</v>
      </c>
      <c r="E32" s="233">
        <f>8500*1.25</f>
        <v>10625</v>
      </c>
      <c r="F32" s="228"/>
      <c r="G32" s="228"/>
      <c r="H32" s="229"/>
    </row>
    <row r="33" spans="1:8" ht="15">
      <c r="A33" s="224"/>
      <c r="B33" s="230" t="s">
        <v>546</v>
      </c>
      <c r="C33" s="224">
        <v>1</v>
      </c>
      <c r="D33" s="226" t="s">
        <v>15</v>
      </c>
      <c r="E33" s="227">
        <f>2500*1.25</f>
        <v>3125</v>
      </c>
      <c r="F33" s="228"/>
      <c r="G33" s="228"/>
      <c r="H33" s="229"/>
    </row>
    <row r="34" spans="1:8" ht="15">
      <c r="A34" s="224"/>
      <c r="B34" s="230" t="s">
        <v>524</v>
      </c>
      <c r="C34" s="224">
        <v>128</v>
      </c>
      <c r="D34" s="226" t="s">
        <v>66</v>
      </c>
      <c r="E34" s="227"/>
      <c r="F34" s="228">
        <f>9.1*1.25</f>
        <v>11.375</v>
      </c>
      <c r="G34" s="228"/>
      <c r="H34" s="229"/>
    </row>
    <row r="35" spans="1:8" ht="15.75" thickBot="1">
      <c r="A35" s="224"/>
      <c r="B35" s="234"/>
      <c r="C35" s="224"/>
      <c r="D35" s="226"/>
      <c r="E35" s="227"/>
      <c r="F35" s="228"/>
      <c r="G35" s="228"/>
      <c r="H35" s="229"/>
    </row>
    <row r="36" spans="1:8" ht="18.75" thickBot="1">
      <c r="A36" s="235"/>
      <c r="B36" s="236" t="s">
        <v>525</v>
      </c>
      <c r="C36" s="237"/>
      <c r="D36" s="238"/>
      <c r="E36" s="239"/>
      <c r="F36" s="240"/>
      <c r="G36" s="238"/>
      <c r="H36" s="241"/>
    </row>
    <row r="37" spans="1:8" ht="18.75" thickBot="1">
      <c r="A37" s="242"/>
      <c r="B37" s="243"/>
      <c r="C37" s="214"/>
      <c r="D37" s="215"/>
      <c r="E37" s="216"/>
      <c r="F37" s="217"/>
      <c r="G37" s="215"/>
      <c r="H37" s="244"/>
    </row>
    <row r="38" spans="1:8" ht="18">
      <c r="A38" s="219"/>
      <c r="B38" s="220" t="s">
        <v>526</v>
      </c>
      <c r="C38" s="221"/>
      <c r="D38" s="221"/>
      <c r="E38" s="222"/>
      <c r="F38" s="221"/>
      <c r="G38" s="221"/>
      <c r="H38" s="223"/>
    </row>
    <row r="39" spans="1:8" ht="15">
      <c r="A39" s="224"/>
      <c r="B39" s="234" t="s">
        <v>527</v>
      </c>
      <c r="C39" s="224">
        <v>15</v>
      </c>
      <c r="D39" s="226" t="s">
        <v>282</v>
      </c>
      <c r="E39" s="227"/>
      <c r="F39" s="228">
        <f>88*1.25</f>
        <v>110</v>
      </c>
      <c r="G39" s="226"/>
      <c r="H39" s="229"/>
    </row>
    <row r="40" spans="1:8" ht="15.75" thickBot="1">
      <c r="A40" s="224"/>
      <c r="B40" s="234" t="s">
        <v>547</v>
      </c>
      <c r="C40" s="224">
        <v>2</v>
      </c>
      <c r="D40" s="226" t="s">
        <v>15</v>
      </c>
      <c r="E40" s="227"/>
      <c r="F40" s="228">
        <f>123*1.25</f>
        <v>153.75</v>
      </c>
      <c r="G40" s="226"/>
      <c r="H40" s="229"/>
    </row>
    <row r="41" spans="1:8" ht="18.75" thickBot="1">
      <c r="A41" s="235"/>
      <c r="B41" s="236" t="s">
        <v>525</v>
      </c>
      <c r="C41" s="237"/>
      <c r="D41" s="238"/>
      <c r="E41" s="239"/>
      <c r="F41" s="240"/>
      <c r="G41" s="238"/>
      <c r="H41" s="241"/>
    </row>
    <row r="42" spans="1:8" ht="18.75" thickBot="1">
      <c r="A42" s="242"/>
      <c r="B42" s="243"/>
      <c r="C42" s="214"/>
      <c r="D42" s="215"/>
      <c r="E42" s="216"/>
      <c r="F42" s="217"/>
      <c r="G42" s="215"/>
      <c r="H42" s="244"/>
    </row>
    <row r="43" spans="1:8" ht="18">
      <c r="A43" s="219"/>
      <c r="B43" s="220" t="s">
        <v>528</v>
      </c>
      <c r="C43" s="221"/>
      <c r="D43" s="221"/>
      <c r="E43" s="222"/>
      <c r="F43" s="221"/>
      <c r="G43" s="221"/>
      <c r="H43" s="223"/>
    </row>
    <row r="44" spans="1:8" ht="15">
      <c r="A44" s="224"/>
      <c r="B44" s="234" t="s">
        <v>529</v>
      </c>
      <c r="C44" s="224">
        <v>4</v>
      </c>
      <c r="D44" s="226" t="s">
        <v>15</v>
      </c>
      <c r="E44" s="227">
        <f>324*1.25</f>
        <v>405</v>
      </c>
      <c r="F44" s="228"/>
      <c r="G44" s="226"/>
      <c r="H44" s="229"/>
    </row>
    <row r="45" spans="1:8" ht="15">
      <c r="A45" s="224"/>
      <c r="B45" s="234" t="s">
        <v>530</v>
      </c>
      <c r="C45" s="224">
        <v>4</v>
      </c>
      <c r="D45" s="226" t="s">
        <v>15</v>
      </c>
      <c r="E45" s="227">
        <f>263*1.25</f>
        <v>328.75</v>
      </c>
      <c r="F45" s="228"/>
      <c r="G45" s="226"/>
      <c r="H45" s="229"/>
    </row>
    <row r="46" spans="1:8" ht="15">
      <c r="A46" s="224"/>
      <c r="B46" s="234" t="s">
        <v>531</v>
      </c>
      <c r="C46" s="224">
        <v>2</v>
      </c>
      <c r="D46" s="226" t="s">
        <v>15</v>
      </c>
      <c r="E46" s="227">
        <f>164*1.25</f>
        <v>205</v>
      </c>
      <c r="F46" s="228"/>
      <c r="G46" s="226"/>
      <c r="H46" s="229"/>
    </row>
    <row r="47" spans="1:8" ht="15">
      <c r="A47" s="224"/>
      <c r="B47" s="234" t="s">
        <v>532</v>
      </c>
      <c r="C47" s="224">
        <v>1</v>
      </c>
      <c r="D47" s="226" t="s">
        <v>533</v>
      </c>
      <c r="E47" s="227"/>
      <c r="F47" s="228">
        <f>3500*1.25</f>
        <v>4375</v>
      </c>
      <c r="G47" s="226"/>
      <c r="H47" s="229"/>
    </row>
    <row r="48" spans="1:8" ht="15">
      <c r="A48" s="224"/>
      <c r="B48" s="234" t="s">
        <v>548</v>
      </c>
      <c r="C48" s="224">
        <v>1</v>
      </c>
      <c r="D48" s="226" t="s">
        <v>15</v>
      </c>
      <c r="E48" s="227"/>
      <c r="F48" s="228">
        <f>540*1.25</f>
        <v>675</v>
      </c>
      <c r="G48" s="226"/>
      <c r="H48" s="229"/>
    </row>
    <row r="49" spans="1:8" ht="15.75" thickBot="1">
      <c r="A49" s="224"/>
      <c r="B49" s="234" t="s">
        <v>549</v>
      </c>
      <c r="C49" s="224">
        <v>2</v>
      </c>
      <c r="D49" s="226" t="s">
        <v>15</v>
      </c>
      <c r="E49" s="227"/>
      <c r="F49" s="228">
        <f>180*1.25</f>
        <v>225</v>
      </c>
      <c r="G49" s="226"/>
      <c r="H49" s="229"/>
    </row>
    <row r="50" spans="1:8" ht="18.75" thickBot="1">
      <c r="A50" s="235"/>
      <c r="B50" s="236" t="s">
        <v>525</v>
      </c>
      <c r="C50" s="237"/>
      <c r="D50" s="238"/>
      <c r="E50" s="239"/>
      <c r="F50" s="240"/>
      <c r="G50" s="238"/>
      <c r="H50" s="241"/>
    </row>
    <row r="51" spans="1:8" ht="18.75" thickBot="1">
      <c r="A51" s="242"/>
      <c r="B51" s="243"/>
      <c r="C51" s="246"/>
      <c r="D51" s="247"/>
      <c r="E51" s="248"/>
      <c r="F51" s="217"/>
      <c r="G51" s="247"/>
      <c r="H51" s="244"/>
    </row>
    <row r="52" spans="1:8" ht="18">
      <c r="A52" s="249"/>
      <c r="B52" s="220" t="s">
        <v>534</v>
      </c>
      <c r="C52" s="250"/>
      <c r="D52" s="250"/>
      <c r="E52" s="251"/>
      <c r="F52" s="250"/>
      <c r="G52" s="250"/>
      <c r="H52" s="252"/>
    </row>
    <row r="53" spans="1:8" ht="15">
      <c r="A53" s="224"/>
      <c r="B53" s="234" t="s">
        <v>535</v>
      </c>
      <c r="C53" s="224"/>
      <c r="D53" s="226"/>
      <c r="E53" s="227"/>
      <c r="F53" s="228"/>
      <c r="G53" s="226"/>
      <c r="H53" s="245"/>
    </row>
    <row r="54" spans="1:8" ht="15">
      <c r="A54" s="224"/>
      <c r="B54" s="234" t="s">
        <v>536</v>
      </c>
      <c r="C54" s="224">
        <v>135</v>
      </c>
      <c r="D54" s="226" t="s">
        <v>66</v>
      </c>
      <c r="E54" s="227"/>
      <c r="F54" s="228">
        <f>39*1.25</f>
        <v>48.75</v>
      </c>
      <c r="G54" s="226"/>
      <c r="H54" s="229"/>
    </row>
    <row r="55" spans="1:8" ht="15">
      <c r="A55" s="224"/>
      <c r="B55" s="234" t="s">
        <v>537</v>
      </c>
      <c r="C55" s="224">
        <v>21</v>
      </c>
      <c r="D55" s="226" t="s">
        <v>66</v>
      </c>
      <c r="E55" s="227"/>
      <c r="F55" s="228">
        <f>52*1.25</f>
        <v>65</v>
      </c>
      <c r="G55" s="226"/>
      <c r="H55" s="229"/>
    </row>
    <row r="56" spans="1:8" ht="15.75" thickBot="1">
      <c r="A56" s="224"/>
      <c r="B56" s="234"/>
      <c r="C56" s="224"/>
      <c r="D56" s="226"/>
      <c r="E56" s="227"/>
      <c r="F56" s="228"/>
      <c r="G56" s="226"/>
      <c r="H56" s="245"/>
    </row>
    <row r="57" spans="1:8" ht="18.75" thickBot="1">
      <c r="A57" s="235"/>
      <c r="B57" s="236" t="s">
        <v>525</v>
      </c>
      <c r="C57" s="237"/>
      <c r="D57" s="238"/>
      <c r="E57" s="239"/>
      <c r="F57" s="240"/>
      <c r="G57" s="238"/>
      <c r="H57" s="241"/>
    </row>
    <row r="58" spans="1:8" ht="18.75" thickBot="1">
      <c r="A58" s="242"/>
      <c r="B58" s="243"/>
      <c r="C58" s="246"/>
      <c r="D58" s="247"/>
      <c r="E58" s="248"/>
      <c r="F58" s="217"/>
      <c r="G58" s="247"/>
      <c r="H58" s="244"/>
    </row>
    <row r="59" spans="1:8" ht="18">
      <c r="A59" s="249"/>
      <c r="B59" s="253" t="s">
        <v>538</v>
      </c>
      <c r="C59" s="250"/>
      <c r="D59" s="250"/>
      <c r="E59" s="251"/>
      <c r="F59" s="250"/>
      <c r="G59" s="250"/>
      <c r="H59" s="252"/>
    </row>
    <row r="60" spans="1:8" ht="15">
      <c r="A60" s="224"/>
      <c r="B60" s="234" t="s">
        <v>539</v>
      </c>
      <c r="C60" s="224">
        <v>1</v>
      </c>
      <c r="D60" s="226" t="s">
        <v>533</v>
      </c>
      <c r="E60" s="227"/>
      <c r="F60" s="228">
        <f>5000*1.25</f>
        <v>6250</v>
      </c>
      <c r="G60" s="226"/>
      <c r="H60" s="229"/>
    </row>
    <row r="61" spans="1:8" ht="15">
      <c r="A61" s="224"/>
      <c r="B61" s="234" t="s">
        <v>540</v>
      </c>
      <c r="C61" s="224">
        <v>1</v>
      </c>
      <c r="D61" s="226" t="s">
        <v>541</v>
      </c>
      <c r="E61" s="227"/>
      <c r="F61" s="228">
        <f>5200*1.25</f>
        <v>6500</v>
      </c>
      <c r="G61" s="226"/>
      <c r="H61" s="229"/>
    </row>
    <row r="62" spans="1:8" ht="15.75" thickBot="1">
      <c r="A62" s="224"/>
      <c r="B62" s="234" t="s">
        <v>542</v>
      </c>
      <c r="C62" s="224">
        <v>1</v>
      </c>
      <c r="D62" s="226" t="s">
        <v>541</v>
      </c>
      <c r="E62" s="227"/>
      <c r="F62" s="228">
        <f>20000*1.25</f>
        <v>25000</v>
      </c>
      <c r="G62" s="226"/>
      <c r="H62" s="229"/>
    </row>
    <row r="63" spans="1:8" ht="18.75" thickBot="1">
      <c r="A63" s="235"/>
      <c r="B63" s="236" t="s">
        <v>525</v>
      </c>
      <c r="C63" s="237"/>
      <c r="D63" s="238"/>
      <c r="E63" s="239"/>
      <c r="F63" s="240"/>
      <c r="G63" s="238"/>
      <c r="H63" s="241"/>
    </row>
    <row r="64" spans="1:8" ht="18.75" thickBot="1">
      <c r="A64" s="242"/>
      <c r="B64" s="243"/>
      <c r="C64" s="246"/>
      <c r="D64" s="247"/>
      <c r="E64" s="248"/>
      <c r="F64" s="217"/>
      <c r="G64" s="247"/>
      <c r="H64" s="244"/>
    </row>
    <row r="65" spans="1:8" ht="21" thickBot="1">
      <c r="A65" s="254"/>
      <c r="B65" s="255" t="s">
        <v>543</v>
      </c>
      <c r="C65" s="256"/>
      <c r="D65" s="257"/>
      <c r="E65" s="258"/>
      <c r="F65" s="259"/>
      <c r="G65" s="257"/>
      <c r="H65" s="260"/>
    </row>
  </sheetData>
  <mergeCells count="1">
    <mergeCell ref="A2:H2"/>
  </mergeCells>
  <pageMargins left="0.39370078740157483" right="0.11811023622047245" top="0.78740157480314965" bottom="0.78740157480314965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9"/>
  <sheetViews>
    <sheetView topLeftCell="A19" zoomScale="115" zoomScaleNormal="115" workbookViewId="0">
      <selection activeCell="E40" sqref="E40"/>
    </sheetView>
  </sheetViews>
  <sheetFormatPr defaultRowHeight="12.75"/>
  <cols>
    <col min="1" max="1" width="5.5703125" customWidth="1"/>
    <col min="2" max="2" width="40" customWidth="1"/>
    <col min="3" max="3" width="6.5703125" customWidth="1"/>
    <col min="4" max="4" width="4.7109375" customWidth="1"/>
    <col min="5" max="5" width="82.42578125" customWidth="1"/>
    <col min="6" max="6" width="15.7109375" customWidth="1"/>
    <col min="7" max="7" width="24.7109375" customWidth="1"/>
  </cols>
  <sheetData>
    <row r="1" spans="1:7" ht="18">
      <c r="A1" s="91" t="s">
        <v>0</v>
      </c>
      <c r="B1" s="120"/>
      <c r="C1" s="92"/>
      <c r="D1" s="92"/>
      <c r="E1" s="1"/>
      <c r="F1" s="93"/>
      <c r="G1" s="94" t="s">
        <v>1</v>
      </c>
    </row>
    <row r="2" spans="1:7">
      <c r="A2" s="344" t="s">
        <v>2</v>
      </c>
      <c r="B2" s="344"/>
      <c r="C2" s="345"/>
      <c r="D2" s="345"/>
      <c r="E2" s="345"/>
      <c r="F2" s="346"/>
      <c r="G2" s="346"/>
    </row>
    <row r="3" spans="1:7">
      <c r="A3" s="95" t="s">
        <v>569</v>
      </c>
      <c r="B3" s="121"/>
      <c r="C3" s="96"/>
      <c r="D3" s="96"/>
      <c r="E3" s="2"/>
      <c r="F3" s="92"/>
      <c r="G3" s="92"/>
    </row>
    <row r="4" spans="1:7">
      <c r="A4" s="95" t="s">
        <v>570</v>
      </c>
      <c r="B4" s="121"/>
      <c r="C4" s="96"/>
      <c r="D4" s="96"/>
      <c r="E4" s="2"/>
      <c r="F4" s="96" t="s">
        <v>335</v>
      </c>
      <c r="G4" s="92"/>
    </row>
    <row r="5" spans="1:7">
      <c r="A5" s="96" t="s">
        <v>5</v>
      </c>
      <c r="B5" s="122"/>
      <c r="C5" s="96"/>
      <c r="D5" s="96"/>
      <c r="E5" s="2"/>
      <c r="F5" s="96" t="s">
        <v>336</v>
      </c>
      <c r="G5" s="92"/>
    </row>
    <row r="6" spans="1:7">
      <c r="A6" s="96" t="s">
        <v>7</v>
      </c>
      <c r="B6" s="122"/>
      <c r="C6" s="96"/>
      <c r="D6" s="96"/>
      <c r="E6" s="2"/>
      <c r="F6" s="92"/>
      <c r="G6" s="92"/>
    </row>
    <row r="7" spans="1:7" ht="13.5" thickBot="1">
      <c r="A7" s="96"/>
      <c r="B7" s="122"/>
      <c r="C7" s="96"/>
      <c r="D7" s="96"/>
      <c r="E7" s="2"/>
      <c r="F7" s="92"/>
      <c r="G7" s="92"/>
    </row>
    <row r="8" spans="1:7" ht="60" thickBot="1">
      <c r="A8" s="123" t="s">
        <v>337</v>
      </c>
      <c r="B8" s="124" t="s">
        <v>338</v>
      </c>
      <c r="C8" s="125" t="s">
        <v>339</v>
      </c>
      <c r="D8" s="125" t="s">
        <v>11</v>
      </c>
      <c r="E8" s="126" t="s">
        <v>340</v>
      </c>
      <c r="F8" s="127" t="s">
        <v>341</v>
      </c>
      <c r="G8" s="128" t="s">
        <v>342</v>
      </c>
    </row>
    <row r="9" spans="1:7" ht="18">
      <c r="A9" s="129">
        <v>1</v>
      </c>
      <c r="B9" s="130" t="s">
        <v>343</v>
      </c>
      <c r="C9" s="131"/>
      <c r="D9" s="131"/>
      <c r="E9" s="132"/>
      <c r="F9" s="133"/>
      <c r="G9" s="134"/>
    </row>
    <row r="10" spans="1:7" ht="15.75">
      <c r="A10" s="135">
        <v>2</v>
      </c>
      <c r="B10" s="136" t="s">
        <v>344</v>
      </c>
      <c r="C10" s="137"/>
      <c r="D10" s="138"/>
      <c r="E10" s="139"/>
      <c r="F10" s="140"/>
      <c r="G10" s="141"/>
    </row>
    <row r="11" spans="1:7" ht="25.5">
      <c r="A11" s="135">
        <v>3</v>
      </c>
      <c r="B11" s="142"/>
      <c r="C11" s="143">
        <v>1</v>
      </c>
      <c r="D11" s="144" t="s">
        <v>15</v>
      </c>
      <c r="E11" s="145" t="s">
        <v>345</v>
      </c>
      <c r="F11" s="146"/>
      <c r="G11" s="147"/>
    </row>
    <row r="12" spans="1:7" ht="14.25">
      <c r="A12" s="135">
        <v>4</v>
      </c>
      <c r="B12" s="142"/>
      <c r="C12" s="143">
        <v>1</v>
      </c>
      <c r="D12" s="144" t="s">
        <v>15</v>
      </c>
      <c r="E12" s="145" t="s">
        <v>346</v>
      </c>
      <c r="F12" s="146"/>
      <c r="G12" s="147"/>
    </row>
    <row r="13" spans="1:7" ht="14.25">
      <c r="A13" s="135">
        <v>5</v>
      </c>
      <c r="B13" s="142"/>
      <c r="C13" s="143">
        <v>1</v>
      </c>
      <c r="D13" s="144" t="s">
        <v>15</v>
      </c>
      <c r="E13" s="145" t="s">
        <v>347</v>
      </c>
      <c r="F13" s="146"/>
      <c r="G13" s="147"/>
    </row>
    <row r="14" spans="1:7" ht="15.75">
      <c r="A14" s="135">
        <v>6</v>
      </c>
      <c r="B14" s="148" t="s">
        <v>348</v>
      </c>
      <c r="C14" s="149"/>
      <c r="D14" s="138"/>
      <c r="E14" s="139"/>
      <c r="F14" s="140"/>
      <c r="G14" s="141"/>
    </row>
    <row r="15" spans="1:7" ht="14.25">
      <c r="A15" s="135">
        <v>7</v>
      </c>
      <c r="B15" s="142"/>
      <c r="C15" s="143">
        <v>1</v>
      </c>
      <c r="D15" s="144" t="s">
        <v>15</v>
      </c>
      <c r="E15" s="145" t="s">
        <v>349</v>
      </c>
      <c r="F15" s="146"/>
      <c r="G15" s="147"/>
    </row>
    <row r="16" spans="1:7" ht="14.25">
      <c r="A16" s="135">
        <v>8</v>
      </c>
      <c r="B16" s="142"/>
      <c r="C16" s="143">
        <v>1</v>
      </c>
      <c r="D16" s="144" t="s">
        <v>15</v>
      </c>
      <c r="E16" s="145" t="s">
        <v>350</v>
      </c>
      <c r="F16" s="146"/>
      <c r="G16" s="147"/>
    </row>
    <row r="17" spans="1:7" ht="14.25">
      <c r="A17" s="135">
        <v>9</v>
      </c>
      <c r="B17" s="142"/>
      <c r="C17" s="143">
        <v>2</v>
      </c>
      <c r="D17" s="144" t="s">
        <v>15</v>
      </c>
      <c r="E17" s="145" t="s">
        <v>351</v>
      </c>
      <c r="F17" s="146"/>
      <c r="G17" s="147"/>
    </row>
    <row r="18" spans="1:7" ht="14.25">
      <c r="A18" s="135">
        <v>10</v>
      </c>
      <c r="B18" s="142"/>
      <c r="C18" s="143">
        <v>1</v>
      </c>
      <c r="D18" s="144" t="s">
        <v>15</v>
      </c>
      <c r="E18" s="145" t="s">
        <v>352</v>
      </c>
      <c r="F18" s="146"/>
      <c r="G18" s="147"/>
    </row>
    <row r="19" spans="1:7" ht="14.25">
      <c r="A19" s="135">
        <v>11</v>
      </c>
      <c r="B19" s="142"/>
      <c r="C19" s="143">
        <v>2</v>
      </c>
      <c r="D19" s="144" t="s">
        <v>15</v>
      </c>
      <c r="E19" s="145" t="s">
        <v>353</v>
      </c>
      <c r="F19" s="146"/>
      <c r="G19" s="147"/>
    </row>
    <row r="20" spans="1:7" ht="14.25">
      <c r="A20" s="135">
        <v>12</v>
      </c>
      <c r="B20" s="142"/>
      <c r="C20" s="143">
        <v>1</v>
      </c>
      <c r="D20" s="144" t="s">
        <v>15</v>
      </c>
      <c r="E20" s="145" t="s">
        <v>354</v>
      </c>
      <c r="F20" s="146"/>
      <c r="G20" s="147"/>
    </row>
    <row r="21" spans="1:7" ht="14.25">
      <c r="A21" s="135">
        <v>13</v>
      </c>
      <c r="B21" s="142"/>
      <c r="C21" s="143">
        <v>3</v>
      </c>
      <c r="D21" s="144" t="s">
        <v>15</v>
      </c>
      <c r="E21" s="145" t="s">
        <v>355</v>
      </c>
      <c r="F21" s="146"/>
      <c r="G21" s="147"/>
    </row>
    <row r="22" spans="1:7" ht="14.25">
      <c r="A22" s="135">
        <v>14</v>
      </c>
      <c r="B22" s="142"/>
      <c r="C22" s="143">
        <v>5</v>
      </c>
      <c r="D22" s="144" t="s">
        <v>15</v>
      </c>
      <c r="E22" s="145" t="s">
        <v>356</v>
      </c>
      <c r="F22" s="146"/>
      <c r="G22" s="147"/>
    </row>
    <row r="23" spans="1:7" ht="14.25">
      <c r="A23" s="135">
        <v>15</v>
      </c>
      <c r="B23" s="142"/>
      <c r="C23" s="143">
        <v>6</v>
      </c>
      <c r="D23" s="144" t="s">
        <v>15</v>
      </c>
      <c r="E23" s="145" t="s">
        <v>357</v>
      </c>
      <c r="F23" s="146"/>
      <c r="G23" s="147"/>
    </row>
    <row r="24" spans="1:7" ht="15.75">
      <c r="A24" s="135">
        <v>16</v>
      </c>
      <c r="B24" s="148" t="s">
        <v>358</v>
      </c>
      <c r="C24" s="149"/>
      <c r="D24" s="138"/>
      <c r="E24" s="139"/>
      <c r="F24" s="140"/>
      <c r="G24" s="141"/>
    </row>
    <row r="25" spans="1:7" ht="14.25">
      <c r="A25" s="135">
        <v>17</v>
      </c>
      <c r="B25" s="142"/>
      <c r="C25" s="143">
        <v>1</v>
      </c>
      <c r="D25" s="144" t="s">
        <v>15</v>
      </c>
      <c r="E25" s="145" t="s">
        <v>359</v>
      </c>
      <c r="F25" s="146"/>
      <c r="G25" s="147"/>
    </row>
    <row r="26" spans="1:7" ht="14.25">
      <c r="A26" s="135">
        <v>18</v>
      </c>
      <c r="B26" s="142"/>
      <c r="C26" s="143">
        <v>3</v>
      </c>
      <c r="D26" s="144" t="s">
        <v>15</v>
      </c>
      <c r="E26" s="145" t="s">
        <v>360</v>
      </c>
      <c r="F26" s="146"/>
      <c r="G26" s="147"/>
    </row>
    <row r="27" spans="1:7" ht="14.25">
      <c r="A27" s="135">
        <v>19</v>
      </c>
      <c r="B27" s="142"/>
      <c r="C27" s="143">
        <v>1</v>
      </c>
      <c r="D27" s="144" t="s">
        <v>15</v>
      </c>
      <c r="E27" s="145" t="s">
        <v>361</v>
      </c>
      <c r="F27" s="146"/>
      <c r="G27" s="147"/>
    </row>
    <row r="28" spans="1:7" ht="14.25">
      <c r="A28" s="135">
        <v>20</v>
      </c>
      <c r="B28" s="142"/>
      <c r="C28" s="143">
        <v>7</v>
      </c>
      <c r="D28" s="144" t="s">
        <v>15</v>
      </c>
      <c r="E28" s="145" t="s">
        <v>362</v>
      </c>
      <c r="F28" s="146"/>
      <c r="G28" s="147"/>
    </row>
    <row r="29" spans="1:7" ht="14.25">
      <c r="A29" s="135">
        <v>21</v>
      </c>
      <c r="B29" s="142"/>
      <c r="C29" s="143">
        <v>1</v>
      </c>
      <c r="D29" s="144" t="s">
        <v>15</v>
      </c>
      <c r="E29" s="145" t="s">
        <v>363</v>
      </c>
      <c r="F29" s="146"/>
      <c r="G29" s="147"/>
    </row>
    <row r="30" spans="1:7" ht="14.25">
      <c r="A30" s="135">
        <v>22</v>
      </c>
      <c r="B30" s="142"/>
      <c r="C30" s="143">
        <v>2</v>
      </c>
      <c r="D30" s="144" t="s">
        <v>15</v>
      </c>
      <c r="E30" s="145" t="s">
        <v>364</v>
      </c>
      <c r="F30" s="146"/>
      <c r="G30" s="147"/>
    </row>
    <row r="31" spans="1:7" ht="14.25">
      <c r="A31" s="135">
        <v>23</v>
      </c>
      <c r="B31" s="142"/>
      <c r="C31" s="143">
        <v>1</v>
      </c>
      <c r="D31" s="144" t="s">
        <v>15</v>
      </c>
      <c r="E31" s="145" t="s">
        <v>365</v>
      </c>
      <c r="F31" s="146"/>
      <c r="G31" s="147"/>
    </row>
    <row r="32" spans="1:7" ht="14.25">
      <c r="A32" s="135">
        <v>24</v>
      </c>
      <c r="B32" s="142"/>
      <c r="C32" s="143">
        <v>1</v>
      </c>
      <c r="D32" s="144" t="s">
        <v>15</v>
      </c>
      <c r="E32" s="145" t="s">
        <v>366</v>
      </c>
      <c r="F32" s="146"/>
      <c r="G32" s="147"/>
    </row>
    <row r="33" spans="1:7" ht="14.25">
      <c r="A33" s="135">
        <v>25</v>
      </c>
      <c r="B33" s="142"/>
      <c r="C33" s="143">
        <v>2</v>
      </c>
      <c r="D33" s="144" t="s">
        <v>15</v>
      </c>
      <c r="E33" s="145" t="s">
        <v>367</v>
      </c>
      <c r="F33" s="146"/>
      <c r="G33" s="147"/>
    </row>
    <row r="34" spans="1:7" ht="14.25">
      <c r="A34" s="135">
        <v>26</v>
      </c>
      <c r="B34" s="142"/>
      <c r="C34" s="143">
        <v>2</v>
      </c>
      <c r="D34" s="144" t="s">
        <v>15</v>
      </c>
      <c r="E34" s="145" t="s">
        <v>368</v>
      </c>
      <c r="F34" s="146"/>
      <c r="G34" s="147"/>
    </row>
    <row r="35" spans="1:7" ht="14.25">
      <c r="A35" s="135">
        <v>27</v>
      </c>
      <c r="B35" s="142"/>
      <c r="C35" s="143">
        <v>2</v>
      </c>
      <c r="D35" s="144" t="s">
        <v>15</v>
      </c>
      <c r="E35" s="145" t="s">
        <v>369</v>
      </c>
      <c r="F35" s="146"/>
      <c r="G35" s="147"/>
    </row>
    <row r="36" spans="1:7" ht="14.25">
      <c r="A36" s="135">
        <v>28</v>
      </c>
      <c r="B36" s="142"/>
      <c r="C36" s="143">
        <v>2</v>
      </c>
      <c r="D36" s="144" t="s">
        <v>15</v>
      </c>
      <c r="E36" s="145" t="s">
        <v>370</v>
      </c>
      <c r="F36" s="146"/>
      <c r="G36" s="147"/>
    </row>
    <row r="37" spans="1:7" ht="14.25">
      <c r="A37" s="135">
        <v>29</v>
      </c>
      <c r="B37" s="142"/>
      <c r="C37" s="143">
        <v>4</v>
      </c>
      <c r="D37" s="144" t="s">
        <v>15</v>
      </c>
      <c r="E37" s="145" t="s">
        <v>371</v>
      </c>
      <c r="F37" s="146"/>
      <c r="G37" s="147"/>
    </row>
    <row r="38" spans="1:7" ht="14.25">
      <c r="A38" s="135">
        <v>30</v>
      </c>
      <c r="B38" s="142"/>
      <c r="C38" s="143">
        <v>3</v>
      </c>
      <c r="D38" s="144" t="s">
        <v>15</v>
      </c>
      <c r="E38" s="145" t="s">
        <v>372</v>
      </c>
      <c r="F38" s="146"/>
      <c r="G38" s="147"/>
    </row>
    <row r="39" spans="1:7" ht="14.25">
      <c r="A39" s="135">
        <v>31</v>
      </c>
      <c r="B39" s="142"/>
      <c r="C39" s="143">
        <v>1</v>
      </c>
      <c r="D39" s="144" t="s">
        <v>15</v>
      </c>
      <c r="E39" s="145" t="s">
        <v>373</v>
      </c>
      <c r="F39" s="146"/>
      <c r="G39" s="147"/>
    </row>
    <row r="40" spans="1:7" ht="14.25">
      <c r="A40" s="135">
        <v>32</v>
      </c>
      <c r="B40" s="142"/>
      <c r="C40" s="143">
        <v>3</v>
      </c>
      <c r="D40" s="144" t="s">
        <v>15</v>
      </c>
      <c r="E40" s="145" t="s">
        <v>374</v>
      </c>
      <c r="F40" s="146"/>
      <c r="G40" s="147"/>
    </row>
    <row r="41" spans="1:7" ht="14.25">
      <c r="A41" s="135">
        <v>33</v>
      </c>
      <c r="B41" s="142"/>
      <c r="C41" s="143">
        <v>3</v>
      </c>
      <c r="D41" s="144" t="s">
        <v>15</v>
      </c>
      <c r="E41" s="145" t="s">
        <v>375</v>
      </c>
      <c r="F41" s="146"/>
      <c r="G41" s="147"/>
    </row>
    <row r="42" spans="1:7" ht="14.25">
      <c r="A42" s="135">
        <v>34</v>
      </c>
      <c r="B42" s="142"/>
      <c r="C42" s="143">
        <v>3</v>
      </c>
      <c r="D42" s="144" t="s">
        <v>15</v>
      </c>
      <c r="E42" s="145" t="s">
        <v>376</v>
      </c>
      <c r="F42" s="146"/>
      <c r="G42" s="147"/>
    </row>
    <row r="43" spans="1:7" ht="14.25">
      <c r="A43" s="135">
        <v>35</v>
      </c>
      <c r="B43" s="142"/>
      <c r="C43" s="143">
        <v>6</v>
      </c>
      <c r="D43" s="144" t="s">
        <v>15</v>
      </c>
      <c r="E43" s="145" t="s">
        <v>377</v>
      </c>
      <c r="F43" s="146"/>
      <c r="G43" s="147"/>
    </row>
    <row r="44" spans="1:7" ht="15.75">
      <c r="A44" s="135">
        <v>36</v>
      </c>
      <c r="B44" s="148" t="s">
        <v>378</v>
      </c>
      <c r="C44" s="149"/>
      <c r="D44" s="150"/>
      <c r="E44" s="151"/>
      <c r="F44" s="140"/>
      <c r="G44" s="141"/>
    </row>
    <row r="45" spans="1:7" ht="15">
      <c r="A45" s="135">
        <v>37</v>
      </c>
      <c r="B45" s="152" t="s">
        <v>379</v>
      </c>
      <c r="C45" s="153">
        <v>1</v>
      </c>
      <c r="D45" s="154" t="s">
        <v>301</v>
      </c>
      <c r="E45" s="155"/>
      <c r="F45" s="156"/>
      <c r="G45" s="157"/>
    </row>
    <row r="46" spans="1:7" ht="165.75">
      <c r="A46" s="135">
        <v>38</v>
      </c>
      <c r="B46" s="158" t="s">
        <v>380</v>
      </c>
      <c r="C46" s="159"/>
      <c r="D46" s="159"/>
      <c r="E46" s="160" t="s">
        <v>381</v>
      </c>
      <c r="F46" s="355"/>
      <c r="G46" s="357"/>
    </row>
    <row r="47" spans="1:7" ht="14.25">
      <c r="A47" s="135">
        <v>39</v>
      </c>
      <c r="B47" s="161" t="s">
        <v>382</v>
      </c>
      <c r="C47" s="162">
        <v>2</v>
      </c>
      <c r="D47" s="144" t="s">
        <v>301</v>
      </c>
      <c r="E47" s="163" t="s">
        <v>383</v>
      </c>
      <c r="F47" s="356"/>
      <c r="G47" s="357"/>
    </row>
    <row r="48" spans="1:7" ht="14.25">
      <c r="A48" s="135">
        <v>40</v>
      </c>
      <c r="B48" s="161" t="s">
        <v>382</v>
      </c>
      <c r="C48" s="162">
        <v>2</v>
      </c>
      <c r="D48" s="144" t="s">
        <v>301</v>
      </c>
      <c r="E48" s="163" t="s">
        <v>384</v>
      </c>
      <c r="F48" s="356"/>
      <c r="G48" s="357"/>
    </row>
    <row r="49" spans="1:7" ht="14.25">
      <c r="A49" s="135">
        <v>41</v>
      </c>
      <c r="B49" s="161" t="s">
        <v>382</v>
      </c>
      <c r="C49" s="162">
        <v>6</v>
      </c>
      <c r="D49" s="144" t="s">
        <v>301</v>
      </c>
      <c r="E49" s="163" t="s">
        <v>385</v>
      </c>
      <c r="F49" s="356"/>
      <c r="G49" s="357"/>
    </row>
    <row r="50" spans="1:7" ht="14.25">
      <c r="A50" s="135">
        <v>42</v>
      </c>
      <c r="B50" s="161" t="s">
        <v>382</v>
      </c>
      <c r="C50" s="162">
        <v>5</v>
      </c>
      <c r="D50" s="144" t="s">
        <v>301</v>
      </c>
      <c r="E50" s="163" t="s">
        <v>386</v>
      </c>
      <c r="F50" s="356"/>
      <c r="G50" s="357"/>
    </row>
    <row r="51" spans="1:7" ht="14.25">
      <c r="A51" s="135">
        <v>43</v>
      </c>
      <c r="B51" s="161" t="s">
        <v>382</v>
      </c>
      <c r="C51" s="162">
        <v>1</v>
      </c>
      <c r="D51" s="144" t="s">
        <v>301</v>
      </c>
      <c r="E51" s="163" t="s">
        <v>387</v>
      </c>
      <c r="F51" s="356"/>
      <c r="G51" s="357"/>
    </row>
    <row r="52" spans="1:7" ht="14.25">
      <c r="A52" s="135">
        <v>44</v>
      </c>
      <c r="B52" s="161" t="s">
        <v>382</v>
      </c>
      <c r="C52" s="162">
        <v>1</v>
      </c>
      <c r="D52" s="144" t="s">
        <v>301</v>
      </c>
      <c r="E52" s="163" t="s">
        <v>388</v>
      </c>
      <c r="F52" s="356"/>
      <c r="G52" s="357"/>
    </row>
    <row r="53" spans="1:7" ht="14.25">
      <c r="A53" s="135">
        <v>45</v>
      </c>
      <c r="B53" s="161" t="s">
        <v>382</v>
      </c>
      <c r="C53" s="162">
        <v>9</v>
      </c>
      <c r="D53" s="144" t="s">
        <v>301</v>
      </c>
      <c r="E53" s="163" t="s">
        <v>389</v>
      </c>
      <c r="F53" s="356"/>
      <c r="G53" s="357"/>
    </row>
    <row r="54" spans="1:7" ht="14.25">
      <c r="A54" s="135">
        <v>46</v>
      </c>
      <c r="B54" s="161" t="s">
        <v>382</v>
      </c>
      <c r="C54" s="162">
        <v>2</v>
      </c>
      <c r="D54" s="144" t="s">
        <v>301</v>
      </c>
      <c r="E54" s="163" t="s">
        <v>390</v>
      </c>
      <c r="F54" s="356"/>
      <c r="G54" s="357"/>
    </row>
    <row r="55" spans="1:7" ht="14.25">
      <c r="A55" s="135">
        <v>47</v>
      </c>
      <c r="B55" s="161" t="s">
        <v>382</v>
      </c>
      <c r="C55" s="162">
        <v>4</v>
      </c>
      <c r="D55" s="144" t="s">
        <v>301</v>
      </c>
      <c r="E55" s="163" t="s">
        <v>391</v>
      </c>
      <c r="F55" s="358"/>
      <c r="G55" s="357"/>
    </row>
    <row r="56" spans="1:7" ht="15">
      <c r="A56" s="135">
        <v>48</v>
      </c>
      <c r="B56" s="152" t="s">
        <v>392</v>
      </c>
      <c r="C56" s="153">
        <v>1</v>
      </c>
      <c r="D56" s="154" t="s">
        <v>301</v>
      </c>
      <c r="E56" s="155"/>
      <c r="F56" s="156"/>
      <c r="G56" s="157"/>
    </row>
    <row r="57" spans="1:7" ht="165.75">
      <c r="A57" s="135">
        <v>49</v>
      </c>
      <c r="B57" s="158" t="s">
        <v>393</v>
      </c>
      <c r="C57" s="159"/>
      <c r="D57" s="159"/>
      <c r="E57" s="160" t="s">
        <v>394</v>
      </c>
      <c r="F57" s="164"/>
      <c r="G57" s="165"/>
    </row>
    <row r="58" spans="1:7" ht="15.75">
      <c r="A58" s="135">
        <v>50</v>
      </c>
      <c r="B58" s="148" t="s">
        <v>395</v>
      </c>
      <c r="C58" s="149">
        <v>1</v>
      </c>
      <c r="D58" s="150" t="s">
        <v>301</v>
      </c>
      <c r="E58" s="139"/>
      <c r="F58" s="140"/>
      <c r="G58" s="141"/>
    </row>
    <row r="59" spans="1:7" ht="14.25">
      <c r="A59" s="135">
        <v>51</v>
      </c>
      <c r="B59" s="142" t="s">
        <v>396</v>
      </c>
      <c r="C59" s="143">
        <v>1620</v>
      </c>
      <c r="D59" s="144" t="s">
        <v>66</v>
      </c>
      <c r="E59" s="166" t="s">
        <v>397</v>
      </c>
      <c r="F59" s="350"/>
      <c r="G59" s="353"/>
    </row>
    <row r="60" spans="1:7" ht="14.25">
      <c r="A60" s="135">
        <v>52</v>
      </c>
      <c r="B60" s="142" t="s">
        <v>398</v>
      </c>
      <c r="C60" s="143">
        <v>340</v>
      </c>
      <c r="D60" s="144" t="s">
        <v>66</v>
      </c>
      <c r="E60" s="167" t="s">
        <v>399</v>
      </c>
      <c r="F60" s="351"/>
      <c r="G60" s="354"/>
    </row>
    <row r="61" spans="1:7" ht="14.25">
      <c r="A61" s="135">
        <v>53</v>
      </c>
      <c r="B61" s="142" t="s">
        <v>400</v>
      </c>
      <c r="C61" s="143">
        <v>450</v>
      </c>
      <c r="D61" s="144" t="s">
        <v>66</v>
      </c>
      <c r="E61" s="166" t="s">
        <v>401</v>
      </c>
      <c r="F61" s="351"/>
      <c r="G61" s="354"/>
    </row>
    <row r="62" spans="1:7" ht="14.25">
      <c r="A62" s="135">
        <v>54</v>
      </c>
      <c r="B62" s="142" t="s">
        <v>402</v>
      </c>
      <c r="C62" s="143">
        <v>1660</v>
      </c>
      <c r="D62" s="144" t="s">
        <v>66</v>
      </c>
      <c r="E62" s="166" t="s">
        <v>403</v>
      </c>
      <c r="F62" s="351"/>
      <c r="G62" s="354"/>
    </row>
    <row r="63" spans="1:7" ht="14.25">
      <c r="A63" s="135">
        <v>55</v>
      </c>
      <c r="B63" s="142" t="s">
        <v>404</v>
      </c>
      <c r="C63" s="143">
        <v>550</v>
      </c>
      <c r="D63" s="144" t="s">
        <v>66</v>
      </c>
      <c r="E63" s="166" t="s">
        <v>405</v>
      </c>
      <c r="F63" s="351"/>
      <c r="G63" s="354"/>
    </row>
    <row r="64" spans="1:7" ht="14.25">
      <c r="A64" s="135">
        <v>56</v>
      </c>
      <c r="B64" s="142" t="s">
        <v>406</v>
      </c>
      <c r="C64" s="143">
        <v>320</v>
      </c>
      <c r="D64" s="144" t="s">
        <v>66</v>
      </c>
      <c r="E64" s="166" t="s">
        <v>407</v>
      </c>
      <c r="F64" s="351"/>
      <c r="G64" s="354"/>
    </row>
    <row r="65" spans="1:7" ht="14.25">
      <c r="A65" s="135">
        <v>57</v>
      </c>
      <c r="B65" s="142" t="s">
        <v>408</v>
      </c>
      <c r="C65" s="143">
        <v>50</v>
      </c>
      <c r="D65" s="144" t="s">
        <v>66</v>
      </c>
      <c r="E65" s="166" t="s">
        <v>409</v>
      </c>
      <c r="F65" s="351"/>
      <c r="G65" s="354"/>
    </row>
    <row r="66" spans="1:7" ht="14.25">
      <c r="A66" s="135">
        <v>58</v>
      </c>
      <c r="B66" s="142" t="s">
        <v>410</v>
      </c>
      <c r="C66" s="143">
        <v>2160</v>
      </c>
      <c r="D66" s="144" t="s">
        <v>66</v>
      </c>
      <c r="E66" s="166" t="s">
        <v>411</v>
      </c>
      <c r="F66" s="351"/>
      <c r="G66" s="354"/>
    </row>
    <row r="67" spans="1:7" ht="14.25">
      <c r="A67" s="135">
        <v>59</v>
      </c>
      <c r="B67" s="142" t="s">
        <v>412</v>
      </c>
      <c r="C67" s="143">
        <v>610</v>
      </c>
      <c r="D67" s="144" t="s">
        <v>66</v>
      </c>
      <c r="E67" s="166" t="s">
        <v>413</v>
      </c>
      <c r="F67" s="351"/>
      <c r="G67" s="354"/>
    </row>
    <row r="68" spans="1:7" ht="14.25">
      <c r="A68" s="135">
        <v>60</v>
      </c>
      <c r="B68" s="142" t="s">
        <v>414</v>
      </c>
      <c r="C68" s="143">
        <v>450</v>
      </c>
      <c r="D68" s="144" t="s">
        <v>66</v>
      </c>
      <c r="E68" s="166" t="s">
        <v>415</v>
      </c>
      <c r="F68" s="351"/>
      <c r="G68" s="354"/>
    </row>
    <row r="69" spans="1:7" ht="14.25">
      <c r="A69" s="135">
        <v>61</v>
      </c>
      <c r="B69" s="142" t="s">
        <v>416</v>
      </c>
      <c r="C69" s="143">
        <v>310</v>
      </c>
      <c r="D69" s="144" t="s">
        <v>66</v>
      </c>
      <c r="E69" s="168" t="s">
        <v>417</v>
      </c>
      <c r="F69" s="351"/>
      <c r="G69" s="354"/>
    </row>
    <row r="70" spans="1:7" ht="14.25">
      <c r="A70" s="135">
        <v>62</v>
      </c>
      <c r="B70" s="142" t="s">
        <v>418</v>
      </c>
      <c r="C70" s="143">
        <v>240</v>
      </c>
      <c r="D70" s="144" t="s">
        <v>66</v>
      </c>
      <c r="E70" s="168" t="s">
        <v>419</v>
      </c>
      <c r="F70" s="351"/>
      <c r="G70" s="354"/>
    </row>
    <row r="71" spans="1:7" ht="25.5">
      <c r="A71" s="135">
        <v>63</v>
      </c>
      <c r="B71" s="142" t="s">
        <v>420</v>
      </c>
      <c r="C71" s="143">
        <v>1</v>
      </c>
      <c r="D71" s="144" t="s">
        <v>301</v>
      </c>
      <c r="E71" s="168" t="s">
        <v>421</v>
      </c>
      <c r="F71" s="351"/>
      <c r="G71" s="354"/>
    </row>
    <row r="72" spans="1:7" ht="14.25">
      <c r="A72" s="135">
        <v>64</v>
      </c>
      <c r="B72" s="169" t="s">
        <v>422</v>
      </c>
      <c r="C72" s="143">
        <v>1</v>
      </c>
      <c r="D72" s="144" t="s">
        <v>301</v>
      </c>
      <c r="E72" s="163" t="s">
        <v>423</v>
      </c>
      <c r="F72" s="351"/>
      <c r="G72" s="354"/>
    </row>
    <row r="73" spans="1:7" ht="38.25">
      <c r="A73" s="135">
        <v>65</v>
      </c>
      <c r="B73" s="142" t="s">
        <v>424</v>
      </c>
      <c r="C73" s="143">
        <v>1</v>
      </c>
      <c r="D73" s="144" t="s">
        <v>301</v>
      </c>
      <c r="E73" s="145" t="s">
        <v>425</v>
      </c>
      <c r="F73" s="352"/>
      <c r="G73" s="354"/>
    </row>
    <row r="74" spans="1:7" ht="15.75">
      <c r="A74" s="135">
        <v>66</v>
      </c>
      <c r="B74" s="148" t="s">
        <v>426</v>
      </c>
      <c r="C74" s="149"/>
      <c r="D74" s="138"/>
      <c r="E74" s="139"/>
      <c r="F74" s="140"/>
      <c r="G74" s="141"/>
    </row>
    <row r="75" spans="1:7" ht="15">
      <c r="A75" s="135">
        <v>67</v>
      </c>
      <c r="B75" s="152" t="s">
        <v>427</v>
      </c>
      <c r="C75" s="170"/>
      <c r="D75" s="171"/>
      <c r="E75" s="155"/>
      <c r="F75" s="156"/>
      <c r="G75" s="157"/>
    </row>
    <row r="76" spans="1:7" ht="14.25">
      <c r="A76" s="135">
        <v>68</v>
      </c>
      <c r="B76" s="142" t="s">
        <v>428</v>
      </c>
      <c r="C76" s="143">
        <v>1</v>
      </c>
      <c r="D76" s="144" t="s">
        <v>301</v>
      </c>
      <c r="E76" s="145" t="s">
        <v>429</v>
      </c>
      <c r="F76" s="146"/>
      <c r="G76" s="147"/>
    </row>
    <row r="77" spans="1:7" ht="15">
      <c r="A77" s="135">
        <v>69</v>
      </c>
      <c r="B77" s="152" t="s">
        <v>430</v>
      </c>
      <c r="C77" s="170"/>
      <c r="D77" s="171"/>
      <c r="E77" s="155"/>
      <c r="F77" s="156"/>
      <c r="G77" s="157"/>
    </row>
    <row r="78" spans="1:7" ht="14.25">
      <c r="A78" s="135">
        <v>70</v>
      </c>
      <c r="B78" s="142" t="s">
        <v>431</v>
      </c>
      <c r="C78" s="143">
        <v>1</v>
      </c>
      <c r="D78" s="144" t="s">
        <v>301</v>
      </c>
      <c r="E78" s="145" t="s">
        <v>432</v>
      </c>
      <c r="F78" s="146"/>
      <c r="G78" s="147"/>
    </row>
    <row r="79" spans="1:7" ht="15">
      <c r="A79" s="135">
        <v>71</v>
      </c>
      <c r="B79" s="152" t="s">
        <v>433</v>
      </c>
      <c r="C79" s="170"/>
      <c r="D79" s="172"/>
      <c r="E79" s="155"/>
      <c r="F79" s="156"/>
      <c r="G79" s="157"/>
    </row>
    <row r="80" spans="1:7" ht="14.25">
      <c r="A80" s="135">
        <v>72</v>
      </c>
      <c r="B80" s="142" t="s">
        <v>434</v>
      </c>
      <c r="C80" s="143">
        <v>1</v>
      </c>
      <c r="D80" s="144" t="s">
        <v>301</v>
      </c>
      <c r="E80" s="145" t="s">
        <v>435</v>
      </c>
      <c r="F80" s="146"/>
      <c r="G80" s="147"/>
    </row>
    <row r="81" spans="1:7" ht="14.25">
      <c r="A81" s="135">
        <v>73</v>
      </c>
      <c r="B81" s="142" t="s">
        <v>436</v>
      </c>
      <c r="C81" s="143">
        <v>1</v>
      </c>
      <c r="D81" s="144" t="s">
        <v>301</v>
      </c>
      <c r="E81" s="145" t="s">
        <v>437</v>
      </c>
      <c r="F81" s="146"/>
      <c r="G81" s="147"/>
    </row>
    <row r="82" spans="1:7" ht="14.25">
      <c r="A82" s="135">
        <v>74</v>
      </c>
      <c r="B82" s="142" t="s">
        <v>438</v>
      </c>
      <c r="C82" s="143">
        <v>1</v>
      </c>
      <c r="D82" s="144" t="s">
        <v>301</v>
      </c>
      <c r="E82" s="145" t="s">
        <v>439</v>
      </c>
      <c r="F82" s="146"/>
      <c r="G82" s="147"/>
    </row>
    <row r="83" spans="1:7" ht="14.25">
      <c r="A83" s="135">
        <v>75</v>
      </c>
      <c r="B83" s="142" t="s">
        <v>440</v>
      </c>
      <c r="C83" s="143">
        <v>1</v>
      </c>
      <c r="D83" s="144" t="s">
        <v>301</v>
      </c>
      <c r="E83" s="145" t="s">
        <v>441</v>
      </c>
      <c r="F83" s="146"/>
      <c r="G83" s="147"/>
    </row>
    <row r="84" spans="1:7" ht="14.25">
      <c r="A84" s="135">
        <v>76</v>
      </c>
      <c r="B84" s="142" t="s">
        <v>442</v>
      </c>
      <c r="C84" s="143">
        <v>1</v>
      </c>
      <c r="D84" s="144" t="s">
        <v>301</v>
      </c>
      <c r="E84" s="145" t="s">
        <v>443</v>
      </c>
      <c r="F84" s="146"/>
      <c r="G84" s="147"/>
    </row>
    <row r="85" spans="1:7" ht="15">
      <c r="A85" s="135">
        <v>77</v>
      </c>
      <c r="B85" s="152" t="s">
        <v>444</v>
      </c>
      <c r="C85" s="170"/>
      <c r="D85" s="172"/>
      <c r="E85" s="155"/>
      <c r="F85" s="156"/>
      <c r="G85" s="157"/>
    </row>
    <row r="86" spans="1:7" ht="14.25">
      <c r="A86" s="135">
        <v>78</v>
      </c>
      <c r="B86" s="142" t="s">
        <v>445</v>
      </c>
      <c r="C86" s="143">
        <v>1</v>
      </c>
      <c r="D86" s="144" t="s">
        <v>301</v>
      </c>
      <c r="E86" s="145" t="s">
        <v>445</v>
      </c>
      <c r="F86" s="146"/>
      <c r="G86" s="147"/>
    </row>
    <row r="87" spans="1:7" ht="15">
      <c r="A87" s="135">
        <v>79</v>
      </c>
      <c r="B87" s="152" t="s">
        <v>446</v>
      </c>
      <c r="C87" s="170"/>
      <c r="D87" s="172"/>
      <c r="E87" s="155"/>
      <c r="F87" s="156"/>
      <c r="G87" s="157"/>
    </row>
    <row r="88" spans="1:7" ht="14.25">
      <c r="A88" s="135">
        <v>80</v>
      </c>
      <c r="B88" s="142" t="s">
        <v>447</v>
      </c>
      <c r="C88" s="143">
        <v>1</v>
      </c>
      <c r="D88" s="144" t="s">
        <v>301</v>
      </c>
      <c r="E88" s="145" t="s">
        <v>448</v>
      </c>
      <c r="F88" s="146"/>
      <c r="G88" s="147"/>
    </row>
    <row r="89" spans="1:7" ht="14.25">
      <c r="A89" s="135">
        <v>81</v>
      </c>
      <c r="B89" s="142" t="s">
        <v>449</v>
      </c>
      <c r="C89" s="143">
        <v>1</v>
      </c>
      <c r="D89" s="144" t="s">
        <v>301</v>
      </c>
      <c r="E89" s="145" t="s">
        <v>450</v>
      </c>
      <c r="F89" s="146"/>
      <c r="G89" s="147"/>
    </row>
    <row r="90" spans="1:7" ht="14.25">
      <c r="A90" s="135">
        <v>82</v>
      </c>
      <c r="B90" s="142" t="s">
        <v>451</v>
      </c>
      <c r="C90" s="143">
        <v>1</v>
      </c>
      <c r="D90" s="144" t="s">
        <v>301</v>
      </c>
      <c r="E90" s="145" t="s">
        <v>452</v>
      </c>
      <c r="F90" s="146"/>
      <c r="G90" s="147"/>
    </row>
    <row r="91" spans="1:7" ht="14.25">
      <c r="A91" s="135">
        <v>83</v>
      </c>
      <c r="B91" s="142" t="s">
        <v>453</v>
      </c>
      <c r="C91" s="143">
        <v>1</v>
      </c>
      <c r="D91" s="144" t="s">
        <v>301</v>
      </c>
      <c r="E91" s="145" t="s">
        <v>454</v>
      </c>
      <c r="F91" s="146"/>
      <c r="G91" s="147"/>
    </row>
    <row r="92" spans="1:7" ht="14.25">
      <c r="A92" s="135">
        <v>84</v>
      </c>
      <c r="B92" s="142" t="s">
        <v>455</v>
      </c>
      <c r="C92" s="143">
        <v>1</v>
      </c>
      <c r="D92" s="144" t="s">
        <v>301</v>
      </c>
      <c r="E92" s="145" t="s">
        <v>456</v>
      </c>
      <c r="F92" s="146"/>
      <c r="G92" s="147"/>
    </row>
    <row r="93" spans="1:7" ht="14.25">
      <c r="A93" s="135">
        <v>85</v>
      </c>
      <c r="B93" s="142" t="s">
        <v>457</v>
      </c>
      <c r="C93" s="143">
        <v>1</v>
      </c>
      <c r="D93" s="144" t="s">
        <v>301</v>
      </c>
      <c r="E93" s="145" t="s">
        <v>458</v>
      </c>
      <c r="F93" s="146"/>
      <c r="G93" s="147"/>
    </row>
    <row r="94" spans="1:7" ht="14.25">
      <c r="A94" s="135">
        <v>86</v>
      </c>
      <c r="B94" s="142" t="s">
        <v>459</v>
      </c>
      <c r="C94" s="143">
        <v>1</v>
      </c>
      <c r="D94" s="144" t="s">
        <v>301</v>
      </c>
      <c r="E94" s="145" t="s">
        <v>460</v>
      </c>
      <c r="F94" s="146"/>
      <c r="G94" s="147"/>
    </row>
    <row r="95" spans="1:7" ht="14.25">
      <c r="A95" s="135">
        <v>87</v>
      </c>
      <c r="B95" s="142" t="s">
        <v>461</v>
      </c>
      <c r="C95" s="143">
        <v>1</v>
      </c>
      <c r="D95" s="144" t="s">
        <v>301</v>
      </c>
      <c r="E95" s="145" t="s">
        <v>462</v>
      </c>
      <c r="F95" s="146"/>
      <c r="G95" s="147"/>
    </row>
    <row r="96" spans="1:7" ht="14.25">
      <c r="A96" s="135">
        <v>88</v>
      </c>
      <c r="B96" s="142" t="s">
        <v>178</v>
      </c>
      <c r="C96" s="143">
        <v>1</v>
      </c>
      <c r="D96" s="144" t="s">
        <v>301</v>
      </c>
      <c r="E96" s="145" t="s">
        <v>463</v>
      </c>
      <c r="F96" s="146"/>
      <c r="G96" s="147"/>
    </row>
    <row r="97" spans="1:7" ht="14.25">
      <c r="A97" s="135">
        <v>89</v>
      </c>
      <c r="B97" s="142"/>
      <c r="C97" s="143"/>
      <c r="D97" s="144"/>
      <c r="E97" s="145"/>
      <c r="F97" s="146"/>
      <c r="G97" s="147"/>
    </row>
    <row r="98" spans="1:7" ht="18">
      <c r="A98" s="135">
        <v>90</v>
      </c>
      <c r="B98" s="173" t="s">
        <v>464</v>
      </c>
      <c r="C98" s="174"/>
      <c r="D98" s="131"/>
      <c r="E98" s="132"/>
      <c r="F98" s="175"/>
      <c r="G98" s="176"/>
    </row>
    <row r="99" spans="1:7" ht="15.75">
      <c r="A99" s="135">
        <v>91</v>
      </c>
      <c r="B99" s="136" t="s">
        <v>465</v>
      </c>
      <c r="C99" s="149"/>
      <c r="D99" s="138"/>
      <c r="E99" s="139"/>
      <c r="F99" s="140"/>
      <c r="G99" s="141"/>
    </row>
    <row r="100" spans="1:7" ht="25.5">
      <c r="A100" s="135">
        <v>92</v>
      </c>
      <c r="B100" s="142"/>
      <c r="C100" s="143">
        <v>4</v>
      </c>
      <c r="D100" s="144" t="s">
        <v>15</v>
      </c>
      <c r="E100" s="145" t="s">
        <v>466</v>
      </c>
      <c r="F100" s="146"/>
      <c r="G100" s="147"/>
    </row>
    <row r="101" spans="1:7" ht="14.25">
      <c r="A101" s="135">
        <v>93</v>
      </c>
      <c r="B101" s="142"/>
      <c r="C101" s="143">
        <v>4</v>
      </c>
      <c r="D101" s="144" t="s">
        <v>15</v>
      </c>
      <c r="E101" s="145" t="s">
        <v>467</v>
      </c>
      <c r="F101" s="146"/>
      <c r="G101" s="147"/>
    </row>
    <row r="102" spans="1:7" ht="14.25">
      <c r="A102" s="135">
        <v>94</v>
      </c>
      <c r="B102" s="142"/>
      <c r="C102" s="143">
        <v>4</v>
      </c>
      <c r="D102" s="144" t="s">
        <v>15</v>
      </c>
      <c r="E102" s="145" t="s">
        <v>347</v>
      </c>
      <c r="F102" s="146"/>
      <c r="G102" s="147"/>
    </row>
    <row r="103" spans="1:7" ht="15.75">
      <c r="A103" s="135">
        <v>95</v>
      </c>
      <c r="B103" s="148" t="s">
        <v>468</v>
      </c>
      <c r="C103" s="149"/>
      <c r="D103" s="138"/>
      <c r="E103" s="139"/>
      <c r="F103" s="140"/>
      <c r="G103" s="141"/>
    </row>
    <row r="104" spans="1:7" ht="14.25">
      <c r="A104" s="135">
        <v>96</v>
      </c>
      <c r="B104" s="142"/>
      <c r="C104" s="143">
        <v>4</v>
      </c>
      <c r="D104" s="144" t="s">
        <v>15</v>
      </c>
      <c r="E104" s="145" t="s">
        <v>469</v>
      </c>
      <c r="F104" s="146"/>
      <c r="G104" s="147"/>
    </row>
    <row r="105" spans="1:7" ht="14.25">
      <c r="A105" s="135">
        <v>97</v>
      </c>
      <c r="B105" s="142"/>
      <c r="C105" s="143">
        <v>1</v>
      </c>
      <c r="D105" s="144" t="s">
        <v>15</v>
      </c>
      <c r="E105" s="145" t="s">
        <v>352</v>
      </c>
      <c r="F105" s="146"/>
      <c r="G105" s="147"/>
    </row>
    <row r="106" spans="1:7" ht="15.75">
      <c r="A106" s="135">
        <v>98</v>
      </c>
      <c r="B106" s="148" t="s">
        <v>470</v>
      </c>
      <c r="C106" s="149"/>
      <c r="D106" s="138"/>
      <c r="E106" s="139"/>
      <c r="F106" s="140"/>
      <c r="G106" s="141"/>
    </row>
    <row r="107" spans="1:7" ht="14.25">
      <c r="A107" s="135">
        <v>99</v>
      </c>
      <c r="B107" s="142"/>
      <c r="C107" s="143">
        <v>4</v>
      </c>
      <c r="D107" s="144" t="s">
        <v>15</v>
      </c>
      <c r="E107" s="145" t="s">
        <v>359</v>
      </c>
      <c r="F107" s="146"/>
      <c r="G107" s="147"/>
    </row>
    <row r="108" spans="1:7" ht="14.25">
      <c r="A108" s="135">
        <v>100</v>
      </c>
      <c r="B108" s="142"/>
      <c r="C108" s="143">
        <v>4</v>
      </c>
      <c r="D108" s="144" t="s">
        <v>15</v>
      </c>
      <c r="E108" s="145" t="s">
        <v>360</v>
      </c>
      <c r="F108" s="146"/>
      <c r="G108" s="147"/>
    </row>
    <row r="109" spans="1:7" ht="14.25">
      <c r="A109" s="135">
        <v>101</v>
      </c>
      <c r="B109" s="142"/>
      <c r="C109" s="143">
        <v>6</v>
      </c>
      <c r="D109" s="144" t="s">
        <v>15</v>
      </c>
      <c r="E109" s="145" t="s">
        <v>361</v>
      </c>
      <c r="F109" s="146"/>
      <c r="G109" s="147"/>
    </row>
    <row r="110" spans="1:7" ht="14.25">
      <c r="A110" s="135">
        <v>102</v>
      </c>
      <c r="B110" s="142"/>
      <c r="C110" s="143">
        <v>4</v>
      </c>
      <c r="D110" s="144" t="s">
        <v>15</v>
      </c>
      <c r="E110" s="145" t="s">
        <v>362</v>
      </c>
      <c r="F110" s="146"/>
      <c r="G110" s="147"/>
    </row>
    <row r="111" spans="1:7" ht="14.25">
      <c r="A111" s="135">
        <v>103</v>
      </c>
      <c r="B111" s="142"/>
      <c r="C111" s="143">
        <v>5</v>
      </c>
      <c r="D111" s="144" t="s">
        <v>15</v>
      </c>
      <c r="E111" s="145" t="s">
        <v>471</v>
      </c>
      <c r="F111" s="146"/>
      <c r="G111" s="147"/>
    </row>
    <row r="112" spans="1:7" ht="14.25">
      <c r="A112" s="135">
        <v>104</v>
      </c>
      <c r="B112" s="142"/>
      <c r="C112" s="143">
        <v>4</v>
      </c>
      <c r="D112" s="144" t="s">
        <v>15</v>
      </c>
      <c r="E112" s="145" t="s">
        <v>365</v>
      </c>
      <c r="F112" s="146"/>
      <c r="G112" s="147"/>
    </row>
    <row r="113" spans="1:7" ht="14.25">
      <c r="A113" s="135">
        <v>105</v>
      </c>
      <c r="B113" s="142"/>
      <c r="C113" s="143">
        <v>4</v>
      </c>
      <c r="D113" s="144" t="s">
        <v>15</v>
      </c>
      <c r="E113" s="145" t="s">
        <v>472</v>
      </c>
      <c r="F113" s="146"/>
      <c r="G113" s="147"/>
    </row>
    <row r="114" spans="1:7" ht="14.25">
      <c r="A114" s="135">
        <v>106</v>
      </c>
      <c r="B114" s="142"/>
      <c r="C114" s="143">
        <v>4</v>
      </c>
      <c r="D114" s="144" t="s">
        <v>15</v>
      </c>
      <c r="E114" s="145" t="s">
        <v>368</v>
      </c>
      <c r="F114" s="146"/>
      <c r="G114" s="147"/>
    </row>
    <row r="115" spans="1:7" ht="14.25">
      <c r="A115" s="135">
        <v>107</v>
      </c>
      <c r="B115" s="142"/>
      <c r="C115" s="143">
        <v>4</v>
      </c>
      <c r="D115" s="144" t="s">
        <v>15</v>
      </c>
      <c r="E115" s="145" t="s">
        <v>369</v>
      </c>
      <c r="F115" s="146"/>
      <c r="G115" s="147"/>
    </row>
    <row r="116" spans="1:7" ht="15.75">
      <c r="A116" s="135">
        <v>108</v>
      </c>
      <c r="B116" s="148" t="s">
        <v>473</v>
      </c>
      <c r="C116" s="149"/>
      <c r="D116" s="150"/>
      <c r="E116" s="151"/>
      <c r="F116" s="140"/>
      <c r="G116" s="141"/>
    </row>
    <row r="117" spans="1:7" ht="15">
      <c r="A117" s="135">
        <v>109</v>
      </c>
      <c r="B117" s="152" t="s">
        <v>474</v>
      </c>
      <c r="C117" s="177">
        <v>1</v>
      </c>
      <c r="D117" s="178" t="s">
        <v>301</v>
      </c>
      <c r="E117" s="155"/>
      <c r="F117" s="156"/>
      <c r="G117" s="157"/>
    </row>
    <row r="118" spans="1:7" ht="165.75">
      <c r="A118" s="135">
        <v>110</v>
      </c>
      <c r="B118" s="158" t="s">
        <v>475</v>
      </c>
      <c r="C118" s="159"/>
      <c r="D118" s="159"/>
      <c r="E118" s="160" t="s">
        <v>394</v>
      </c>
      <c r="F118" s="355"/>
      <c r="G118" s="357"/>
    </row>
    <row r="119" spans="1:7" ht="14.25">
      <c r="A119" s="135">
        <v>111</v>
      </c>
      <c r="B119" s="161" t="s">
        <v>382</v>
      </c>
      <c r="C119" s="162">
        <v>2</v>
      </c>
      <c r="D119" s="144" t="s">
        <v>301</v>
      </c>
      <c r="E119" s="163" t="s">
        <v>389</v>
      </c>
      <c r="F119" s="356"/>
      <c r="G119" s="357"/>
    </row>
    <row r="120" spans="1:7" ht="15">
      <c r="A120" s="135">
        <v>112</v>
      </c>
      <c r="B120" s="152" t="s">
        <v>476</v>
      </c>
      <c r="C120" s="177">
        <v>1</v>
      </c>
      <c r="D120" s="178" t="s">
        <v>301</v>
      </c>
      <c r="E120" s="155"/>
      <c r="F120" s="156"/>
      <c r="G120" s="157"/>
    </row>
    <row r="121" spans="1:7" ht="165.75">
      <c r="A121" s="135">
        <v>113</v>
      </c>
      <c r="B121" s="158" t="s">
        <v>477</v>
      </c>
      <c r="C121" s="159"/>
      <c r="D121" s="159"/>
      <c r="E121" s="160" t="s">
        <v>394</v>
      </c>
      <c r="F121" s="355"/>
      <c r="G121" s="357"/>
    </row>
    <row r="122" spans="1:7" ht="14.25">
      <c r="A122" s="135">
        <v>114</v>
      </c>
      <c r="B122" s="161" t="s">
        <v>382</v>
      </c>
      <c r="C122" s="162">
        <v>3</v>
      </c>
      <c r="D122" s="144" t="s">
        <v>301</v>
      </c>
      <c r="E122" s="163" t="s">
        <v>389</v>
      </c>
      <c r="F122" s="356"/>
      <c r="G122" s="357"/>
    </row>
    <row r="123" spans="1:7" ht="15">
      <c r="A123" s="135">
        <v>115</v>
      </c>
      <c r="B123" s="152" t="s">
        <v>478</v>
      </c>
      <c r="C123" s="177">
        <v>1</v>
      </c>
      <c r="D123" s="178" t="s">
        <v>301</v>
      </c>
      <c r="E123" s="155"/>
      <c r="F123" s="156"/>
      <c r="G123" s="157"/>
    </row>
    <row r="124" spans="1:7" ht="165.75">
      <c r="A124" s="135">
        <v>116</v>
      </c>
      <c r="B124" s="158" t="s">
        <v>479</v>
      </c>
      <c r="C124" s="159"/>
      <c r="D124" s="159"/>
      <c r="E124" s="160" t="s">
        <v>394</v>
      </c>
      <c r="F124" s="355"/>
      <c r="G124" s="357"/>
    </row>
    <row r="125" spans="1:7" ht="14.25">
      <c r="A125" s="135">
        <v>117</v>
      </c>
      <c r="B125" s="161" t="s">
        <v>382</v>
      </c>
      <c r="C125" s="162">
        <v>6</v>
      </c>
      <c r="D125" s="144" t="s">
        <v>301</v>
      </c>
      <c r="E125" s="163" t="s">
        <v>389</v>
      </c>
      <c r="F125" s="356"/>
      <c r="G125" s="357"/>
    </row>
    <row r="126" spans="1:7" ht="15">
      <c r="A126" s="135">
        <v>118</v>
      </c>
      <c r="B126" s="152" t="s">
        <v>480</v>
      </c>
      <c r="C126" s="177">
        <v>1</v>
      </c>
      <c r="D126" s="178" t="s">
        <v>301</v>
      </c>
      <c r="E126" s="155"/>
      <c r="F126" s="156"/>
      <c r="G126" s="157"/>
    </row>
    <row r="127" spans="1:7" ht="165.75">
      <c r="A127" s="135">
        <v>119</v>
      </c>
      <c r="B127" s="158" t="s">
        <v>481</v>
      </c>
      <c r="C127" s="159"/>
      <c r="D127" s="159"/>
      <c r="E127" s="160" t="s">
        <v>394</v>
      </c>
      <c r="F127" s="355"/>
      <c r="G127" s="357"/>
    </row>
    <row r="128" spans="1:7" ht="14.25">
      <c r="A128" s="135">
        <v>120</v>
      </c>
      <c r="B128" s="161" t="s">
        <v>382</v>
      </c>
      <c r="C128" s="162">
        <v>4</v>
      </c>
      <c r="D128" s="144" t="s">
        <v>301</v>
      </c>
      <c r="E128" s="163" t="s">
        <v>389</v>
      </c>
      <c r="F128" s="356"/>
      <c r="G128" s="357"/>
    </row>
    <row r="129" spans="1:7" ht="15.75">
      <c r="A129" s="135">
        <v>121</v>
      </c>
      <c r="B129" s="148" t="s">
        <v>482</v>
      </c>
      <c r="C129" s="149">
        <v>1</v>
      </c>
      <c r="D129" s="150" t="s">
        <v>301</v>
      </c>
      <c r="E129" s="139"/>
      <c r="F129" s="140"/>
      <c r="G129" s="141"/>
    </row>
    <row r="130" spans="1:7" ht="14.25">
      <c r="A130" s="135">
        <v>122</v>
      </c>
      <c r="B130" s="142" t="s">
        <v>396</v>
      </c>
      <c r="C130" s="143">
        <v>1160</v>
      </c>
      <c r="D130" s="144" t="s">
        <v>66</v>
      </c>
      <c r="E130" s="166" t="s">
        <v>397</v>
      </c>
      <c r="F130" s="350"/>
      <c r="G130" s="353"/>
    </row>
    <row r="131" spans="1:7" ht="14.25">
      <c r="A131" s="135">
        <v>123</v>
      </c>
      <c r="B131" s="142" t="s">
        <v>398</v>
      </c>
      <c r="C131" s="143">
        <v>210</v>
      </c>
      <c r="D131" s="144" t="s">
        <v>66</v>
      </c>
      <c r="E131" s="167" t="s">
        <v>399</v>
      </c>
      <c r="F131" s="351"/>
      <c r="G131" s="354"/>
    </row>
    <row r="132" spans="1:7" ht="14.25">
      <c r="A132" s="135">
        <v>124</v>
      </c>
      <c r="B132" s="142" t="s">
        <v>402</v>
      </c>
      <c r="C132" s="143">
        <v>1080</v>
      </c>
      <c r="D132" s="144" t="s">
        <v>66</v>
      </c>
      <c r="E132" s="166" t="s">
        <v>403</v>
      </c>
      <c r="F132" s="351"/>
      <c r="G132" s="354"/>
    </row>
    <row r="133" spans="1:7" ht="14.25">
      <c r="A133" s="135">
        <v>125</v>
      </c>
      <c r="B133" s="142" t="s">
        <v>483</v>
      </c>
      <c r="C133" s="143">
        <v>160</v>
      </c>
      <c r="D133" s="144" t="s">
        <v>66</v>
      </c>
      <c r="E133" s="166" t="s">
        <v>484</v>
      </c>
      <c r="F133" s="351"/>
      <c r="G133" s="354"/>
    </row>
    <row r="134" spans="1:7" ht="14.25">
      <c r="A134" s="135">
        <v>126</v>
      </c>
      <c r="B134" s="142" t="s">
        <v>410</v>
      </c>
      <c r="C134" s="143">
        <v>1040</v>
      </c>
      <c r="D134" s="144" t="s">
        <v>66</v>
      </c>
      <c r="E134" s="166" t="s">
        <v>411</v>
      </c>
      <c r="F134" s="351"/>
      <c r="G134" s="354"/>
    </row>
    <row r="135" spans="1:7" ht="14.25">
      <c r="A135" s="135">
        <v>127</v>
      </c>
      <c r="B135" s="142" t="s">
        <v>412</v>
      </c>
      <c r="C135" s="143">
        <v>210</v>
      </c>
      <c r="D135" s="144" t="s">
        <v>66</v>
      </c>
      <c r="E135" s="166" t="s">
        <v>413</v>
      </c>
      <c r="F135" s="351"/>
      <c r="G135" s="354"/>
    </row>
    <row r="136" spans="1:7" ht="14.25">
      <c r="A136" s="135">
        <v>128</v>
      </c>
      <c r="B136" s="142" t="s">
        <v>416</v>
      </c>
      <c r="C136" s="143">
        <v>730</v>
      </c>
      <c r="D136" s="144" t="s">
        <v>66</v>
      </c>
      <c r="E136" s="168" t="s">
        <v>417</v>
      </c>
      <c r="F136" s="351"/>
      <c r="G136" s="354"/>
    </row>
    <row r="137" spans="1:7" ht="25.5">
      <c r="A137" s="135">
        <v>129</v>
      </c>
      <c r="B137" s="142" t="s">
        <v>420</v>
      </c>
      <c r="C137" s="143">
        <v>1</v>
      </c>
      <c r="D137" s="144" t="s">
        <v>301</v>
      </c>
      <c r="E137" s="168" t="s">
        <v>485</v>
      </c>
      <c r="F137" s="351"/>
      <c r="G137" s="354"/>
    </row>
    <row r="138" spans="1:7" ht="14.25">
      <c r="A138" s="135">
        <v>130</v>
      </c>
      <c r="B138" s="169" t="s">
        <v>422</v>
      </c>
      <c r="C138" s="143">
        <v>1</v>
      </c>
      <c r="D138" s="144" t="s">
        <v>301</v>
      </c>
      <c r="E138" s="163" t="s">
        <v>423</v>
      </c>
      <c r="F138" s="351"/>
      <c r="G138" s="354"/>
    </row>
    <row r="139" spans="1:7" ht="25.5">
      <c r="A139" s="135">
        <v>131</v>
      </c>
      <c r="B139" s="142" t="s">
        <v>424</v>
      </c>
      <c r="C139" s="143">
        <v>1</v>
      </c>
      <c r="D139" s="144" t="s">
        <v>301</v>
      </c>
      <c r="E139" s="145" t="s">
        <v>486</v>
      </c>
      <c r="F139" s="352"/>
      <c r="G139" s="354"/>
    </row>
    <row r="140" spans="1:7" ht="15.75">
      <c r="A140" s="135">
        <v>132</v>
      </c>
      <c r="B140" s="148" t="s">
        <v>487</v>
      </c>
      <c r="C140" s="149"/>
      <c r="D140" s="138"/>
      <c r="E140" s="139"/>
      <c r="F140" s="140"/>
      <c r="G140" s="141"/>
    </row>
    <row r="141" spans="1:7" ht="15">
      <c r="A141" s="135">
        <v>133</v>
      </c>
      <c r="B141" s="152" t="s">
        <v>488</v>
      </c>
      <c r="C141" s="170"/>
      <c r="D141" s="171"/>
      <c r="E141" s="155"/>
      <c r="F141" s="156"/>
      <c r="G141" s="157"/>
    </row>
    <row r="142" spans="1:7" ht="14.25">
      <c r="A142" s="135">
        <v>134</v>
      </c>
      <c r="B142" s="142" t="s">
        <v>428</v>
      </c>
      <c r="C142" s="143">
        <v>1</v>
      </c>
      <c r="D142" s="144" t="s">
        <v>301</v>
      </c>
      <c r="E142" s="145" t="s">
        <v>429</v>
      </c>
      <c r="F142" s="146"/>
      <c r="G142" s="147"/>
    </row>
    <row r="143" spans="1:7" ht="15">
      <c r="A143" s="135">
        <v>135</v>
      </c>
      <c r="B143" s="152" t="s">
        <v>489</v>
      </c>
      <c r="C143" s="170"/>
      <c r="D143" s="171"/>
      <c r="E143" s="155"/>
      <c r="F143" s="156"/>
      <c r="G143" s="157"/>
    </row>
    <row r="144" spans="1:7" ht="14.25">
      <c r="A144" s="135">
        <v>136</v>
      </c>
      <c r="B144" s="142" t="s">
        <v>431</v>
      </c>
      <c r="C144" s="143">
        <v>1</v>
      </c>
      <c r="D144" s="144" t="s">
        <v>301</v>
      </c>
      <c r="E144" s="145" t="s">
        <v>432</v>
      </c>
      <c r="F144" s="146"/>
      <c r="G144" s="147"/>
    </row>
    <row r="145" spans="1:7" ht="15">
      <c r="A145" s="135">
        <v>137</v>
      </c>
      <c r="B145" s="152" t="s">
        <v>490</v>
      </c>
      <c r="C145" s="170"/>
      <c r="D145" s="172"/>
      <c r="E145" s="155"/>
      <c r="F145" s="156"/>
      <c r="G145" s="157"/>
    </row>
    <row r="146" spans="1:7" ht="14.25">
      <c r="A146" s="135">
        <v>138</v>
      </c>
      <c r="B146" s="142" t="s">
        <v>434</v>
      </c>
      <c r="C146" s="143">
        <v>1</v>
      </c>
      <c r="D146" s="144" t="s">
        <v>301</v>
      </c>
      <c r="E146" s="145" t="s">
        <v>435</v>
      </c>
      <c r="F146" s="146"/>
      <c r="G146" s="147"/>
    </row>
    <row r="147" spans="1:7" ht="14.25">
      <c r="A147" s="135">
        <v>139</v>
      </c>
      <c r="B147" s="142" t="s">
        <v>436</v>
      </c>
      <c r="C147" s="143">
        <v>1</v>
      </c>
      <c r="D147" s="144" t="s">
        <v>301</v>
      </c>
      <c r="E147" s="145" t="s">
        <v>437</v>
      </c>
      <c r="F147" s="146"/>
      <c r="G147" s="147"/>
    </row>
    <row r="148" spans="1:7" ht="14.25">
      <c r="A148" s="135">
        <v>140</v>
      </c>
      <c r="B148" s="142" t="s">
        <v>438</v>
      </c>
      <c r="C148" s="143">
        <v>1</v>
      </c>
      <c r="D148" s="144" t="s">
        <v>301</v>
      </c>
      <c r="E148" s="145" t="s">
        <v>439</v>
      </c>
      <c r="F148" s="146"/>
      <c r="G148" s="147"/>
    </row>
    <row r="149" spans="1:7" ht="14.25">
      <c r="A149" s="135">
        <v>141</v>
      </c>
      <c r="B149" s="142" t="s">
        <v>440</v>
      </c>
      <c r="C149" s="143">
        <v>1</v>
      </c>
      <c r="D149" s="144" t="s">
        <v>301</v>
      </c>
      <c r="E149" s="145" t="s">
        <v>441</v>
      </c>
      <c r="F149" s="146"/>
      <c r="G149" s="147"/>
    </row>
    <row r="150" spans="1:7" ht="14.25">
      <c r="A150" s="135">
        <v>142</v>
      </c>
      <c r="B150" s="142" t="s">
        <v>442</v>
      </c>
      <c r="C150" s="143">
        <v>1</v>
      </c>
      <c r="D150" s="144" t="s">
        <v>301</v>
      </c>
      <c r="E150" s="145" t="s">
        <v>443</v>
      </c>
      <c r="F150" s="146"/>
      <c r="G150" s="147"/>
    </row>
    <row r="151" spans="1:7" ht="15">
      <c r="A151" s="135">
        <v>143</v>
      </c>
      <c r="B151" s="152" t="s">
        <v>491</v>
      </c>
      <c r="C151" s="170"/>
      <c r="D151" s="172"/>
      <c r="E151" s="155"/>
      <c r="F151" s="156"/>
      <c r="G151" s="157"/>
    </row>
    <row r="152" spans="1:7" ht="14.25">
      <c r="A152" s="135">
        <v>144</v>
      </c>
      <c r="B152" s="142" t="s">
        <v>445</v>
      </c>
      <c r="C152" s="143">
        <v>1</v>
      </c>
      <c r="D152" s="144" t="s">
        <v>301</v>
      </c>
      <c r="E152" s="145" t="s">
        <v>445</v>
      </c>
      <c r="F152" s="146"/>
      <c r="G152" s="147"/>
    </row>
    <row r="153" spans="1:7" ht="15">
      <c r="A153" s="135">
        <v>145</v>
      </c>
      <c r="B153" s="152" t="s">
        <v>492</v>
      </c>
      <c r="C153" s="170"/>
      <c r="D153" s="172"/>
      <c r="E153" s="155"/>
      <c r="F153" s="156"/>
      <c r="G153" s="157"/>
    </row>
    <row r="154" spans="1:7" ht="14.25">
      <c r="A154" s="135">
        <v>146</v>
      </c>
      <c r="B154" s="142" t="s">
        <v>447</v>
      </c>
      <c r="C154" s="143">
        <v>1</v>
      </c>
      <c r="D154" s="144" t="s">
        <v>301</v>
      </c>
      <c r="E154" s="145" t="s">
        <v>448</v>
      </c>
      <c r="F154" s="146"/>
      <c r="G154" s="147"/>
    </row>
    <row r="155" spans="1:7" ht="14.25">
      <c r="A155" s="135">
        <v>147</v>
      </c>
      <c r="B155" s="142" t="s">
        <v>449</v>
      </c>
      <c r="C155" s="143">
        <v>1</v>
      </c>
      <c r="D155" s="144" t="s">
        <v>301</v>
      </c>
      <c r="E155" s="145" t="s">
        <v>450</v>
      </c>
      <c r="F155" s="146"/>
      <c r="G155" s="147"/>
    </row>
    <row r="156" spans="1:7" ht="14.25">
      <c r="A156" s="135">
        <v>148</v>
      </c>
      <c r="B156" s="142" t="s">
        <v>451</v>
      </c>
      <c r="C156" s="143">
        <v>1</v>
      </c>
      <c r="D156" s="144" t="s">
        <v>301</v>
      </c>
      <c r="E156" s="145" t="s">
        <v>452</v>
      </c>
      <c r="F156" s="146"/>
      <c r="G156" s="147"/>
    </row>
    <row r="157" spans="1:7" ht="14.25">
      <c r="A157" s="135">
        <v>149</v>
      </c>
      <c r="B157" s="142" t="s">
        <v>453</v>
      </c>
      <c r="C157" s="143">
        <v>1</v>
      </c>
      <c r="D157" s="144" t="s">
        <v>301</v>
      </c>
      <c r="E157" s="145" t="s">
        <v>454</v>
      </c>
      <c r="F157" s="146"/>
      <c r="G157" s="147"/>
    </row>
    <row r="158" spans="1:7" ht="14.25">
      <c r="A158" s="135">
        <v>150</v>
      </c>
      <c r="B158" s="142" t="s">
        <v>455</v>
      </c>
      <c r="C158" s="143">
        <v>1</v>
      </c>
      <c r="D158" s="144" t="s">
        <v>301</v>
      </c>
      <c r="E158" s="145" t="s">
        <v>456</v>
      </c>
      <c r="F158" s="146"/>
      <c r="G158" s="147"/>
    </row>
    <row r="159" spans="1:7" ht="14.25">
      <c r="A159" s="135">
        <v>151</v>
      </c>
      <c r="B159" s="142" t="s">
        <v>457</v>
      </c>
      <c r="C159" s="143">
        <v>1</v>
      </c>
      <c r="D159" s="144" t="s">
        <v>301</v>
      </c>
      <c r="E159" s="145" t="s">
        <v>458</v>
      </c>
      <c r="F159" s="146"/>
      <c r="G159" s="147"/>
    </row>
    <row r="160" spans="1:7" ht="14.25">
      <c r="A160" s="135">
        <v>152</v>
      </c>
      <c r="B160" s="142" t="s">
        <v>459</v>
      </c>
      <c r="C160" s="143">
        <v>1</v>
      </c>
      <c r="D160" s="144" t="s">
        <v>301</v>
      </c>
      <c r="E160" s="145" t="s">
        <v>460</v>
      </c>
      <c r="F160" s="146"/>
      <c r="G160" s="147"/>
    </row>
    <row r="161" spans="1:7" ht="14.25">
      <c r="A161" s="135">
        <v>153</v>
      </c>
      <c r="B161" s="142" t="s">
        <v>461</v>
      </c>
      <c r="C161" s="143">
        <v>1</v>
      </c>
      <c r="D161" s="144" t="s">
        <v>301</v>
      </c>
      <c r="E161" s="145" t="s">
        <v>462</v>
      </c>
      <c r="F161" s="146"/>
      <c r="G161" s="147"/>
    </row>
    <row r="162" spans="1:7" ht="14.25">
      <c r="A162" s="135">
        <v>154</v>
      </c>
      <c r="B162" s="142" t="s">
        <v>178</v>
      </c>
      <c r="C162" s="143">
        <v>1</v>
      </c>
      <c r="D162" s="144" t="s">
        <v>301</v>
      </c>
      <c r="E162" s="145" t="s">
        <v>463</v>
      </c>
      <c r="F162" s="146"/>
      <c r="G162" s="147"/>
    </row>
    <row r="163" spans="1:7" ht="15" thickBot="1">
      <c r="A163" s="135">
        <v>155</v>
      </c>
      <c r="B163" s="142"/>
      <c r="C163" s="143"/>
      <c r="D163" s="144"/>
      <c r="E163" s="145"/>
      <c r="F163" s="146"/>
      <c r="G163" s="147"/>
    </row>
    <row r="164" spans="1:7" ht="31.5" thickTop="1" thickBot="1">
      <c r="A164" s="179"/>
      <c r="B164" s="180" t="s">
        <v>493</v>
      </c>
      <c r="C164" s="181"/>
      <c r="D164" s="181"/>
      <c r="E164" s="182"/>
      <c r="F164" s="183"/>
      <c r="G164" s="184"/>
    </row>
    <row r="165" spans="1:7" ht="15.75">
      <c r="A165" s="185">
        <v>1</v>
      </c>
      <c r="B165" s="186" t="s">
        <v>343</v>
      </c>
      <c r="C165" s="187"/>
      <c r="D165" s="187"/>
      <c r="E165" s="188"/>
      <c r="F165" s="189"/>
      <c r="G165" s="190"/>
    </row>
    <row r="166" spans="1:7" ht="16.5" thickBot="1">
      <c r="A166" s="191">
        <v>2</v>
      </c>
      <c r="B166" s="192" t="s">
        <v>464</v>
      </c>
      <c r="C166" s="193"/>
      <c r="D166" s="193"/>
      <c r="E166" s="194"/>
      <c r="F166" s="195"/>
      <c r="G166" s="190"/>
    </row>
    <row r="167" spans="1:7" ht="18.75" thickBot="1">
      <c r="A167" s="196"/>
      <c r="B167" s="197" t="s">
        <v>494</v>
      </c>
      <c r="C167" s="198"/>
      <c r="D167" s="198"/>
      <c r="E167" s="199"/>
      <c r="F167" s="200"/>
      <c r="G167" s="201"/>
    </row>
    <row r="168" spans="1:7" ht="16.5" thickTop="1" thickBot="1">
      <c r="A168" s="202"/>
      <c r="B168" s="202"/>
      <c r="C168" s="203"/>
      <c r="D168" s="203"/>
      <c r="E168" s="202"/>
      <c r="F168" s="204"/>
      <c r="G168" s="205"/>
    </row>
    <row r="169" spans="1:7" ht="68.25" customHeight="1" thickBot="1">
      <c r="A169" s="347"/>
      <c r="B169" s="348"/>
      <c r="C169" s="348"/>
      <c r="D169" s="348"/>
      <c r="E169" s="348"/>
      <c r="F169" s="348"/>
      <c r="G169" s="349"/>
    </row>
  </sheetData>
  <mergeCells count="16">
    <mergeCell ref="F118:F119"/>
    <mergeCell ref="G118:G119"/>
    <mergeCell ref="A2:G2"/>
    <mergeCell ref="F46:F55"/>
    <mergeCell ref="G46:G55"/>
    <mergeCell ref="F59:F73"/>
    <mergeCell ref="G59:G73"/>
    <mergeCell ref="A169:G169"/>
    <mergeCell ref="F130:F139"/>
    <mergeCell ref="G130:G139"/>
    <mergeCell ref="F121:F122"/>
    <mergeCell ref="G121:G122"/>
    <mergeCell ref="F124:F125"/>
    <mergeCell ref="G124:G125"/>
    <mergeCell ref="F127:F128"/>
    <mergeCell ref="G127:G128"/>
  </mergeCells>
  <pageMargins left="0.70866141732283472" right="0.70866141732283472" top="0.78740157480314965" bottom="0.78740157480314965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5"/>
  <sheetViews>
    <sheetView workbookViewId="0">
      <selection activeCell="A4" sqref="A4"/>
    </sheetView>
  </sheetViews>
  <sheetFormatPr defaultRowHeight="12.75"/>
  <cols>
    <col min="1" max="1" width="4" customWidth="1"/>
    <col min="2" max="2" width="87.42578125" customWidth="1"/>
    <col min="3" max="3" width="5.28515625" customWidth="1"/>
    <col min="4" max="4" width="7.140625" customWidth="1"/>
    <col min="5" max="5" width="10" customWidth="1"/>
    <col min="6" max="6" width="11.7109375" customWidth="1"/>
    <col min="7" max="10" width="0" hidden="1" customWidth="1"/>
  </cols>
  <sheetData>
    <row r="1" spans="1:6" ht="18">
      <c r="A1" s="18" t="s">
        <v>0</v>
      </c>
      <c r="B1" s="19"/>
      <c r="C1" s="19"/>
      <c r="D1" s="1"/>
      <c r="E1" s="20"/>
      <c r="F1" s="21" t="s">
        <v>1</v>
      </c>
    </row>
    <row r="2" spans="1:6">
      <c r="A2" s="344" t="s">
        <v>2</v>
      </c>
      <c r="B2" s="345"/>
      <c r="C2" s="345"/>
      <c r="D2" s="345"/>
      <c r="E2" s="346"/>
      <c r="F2" s="346"/>
    </row>
    <row r="3" spans="1:6">
      <c r="A3" s="22" t="s">
        <v>697</v>
      </c>
      <c r="B3" s="23"/>
      <c r="C3" s="23"/>
      <c r="D3" s="2"/>
      <c r="E3" s="19"/>
      <c r="F3" s="19"/>
    </row>
    <row r="4" spans="1:6">
      <c r="A4" s="22" t="s">
        <v>4</v>
      </c>
      <c r="B4" s="23"/>
      <c r="C4" s="23"/>
      <c r="D4" s="2"/>
      <c r="E4" s="19"/>
      <c r="F4" s="19"/>
    </row>
    <row r="5" spans="1:6">
      <c r="A5" s="23" t="s">
        <v>5</v>
      </c>
      <c r="B5" s="23"/>
      <c r="C5" s="23" t="s">
        <v>6</v>
      </c>
      <c r="D5" s="2"/>
      <c r="E5" s="19"/>
      <c r="F5" s="19"/>
    </row>
    <row r="6" spans="1:6">
      <c r="A6" s="23" t="s">
        <v>7</v>
      </c>
      <c r="B6" s="23"/>
      <c r="C6" s="23" t="s">
        <v>8</v>
      </c>
      <c r="D6" s="2"/>
      <c r="E6" s="19"/>
      <c r="F6" s="19"/>
    </row>
    <row r="7" spans="1:6">
      <c r="A7" s="23"/>
      <c r="B7" s="23"/>
      <c r="C7" s="23"/>
      <c r="D7" s="2"/>
      <c r="E7" s="19"/>
      <c r="F7" s="19"/>
    </row>
    <row r="8" spans="1:6" ht="22.5">
      <c r="A8" s="24" t="s">
        <v>9</v>
      </c>
      <c r="B8" s="25" t="s">
        <v>10</v>
      </c>
      <c r="C8" s="25" t="s">
        <v>11</v>
      </c>
      <c r="D8" s="3" t="s">
        <v>12</v>
      </c>
      <c r="E8" s="25" t="s">
        <v>13</v>
      </c>
      <c r="F8" s="26" t="s">
        <v>14</v>
      </c>
    </row>
    <row r="9" spans="1:6">
      <c r="A9" s="27">
        <v>1</v>
      </c>
      <c r="B9" s="28">
        <v>2</v>
      </c>
      <c r="C9" s="28">
        <v>3</v>
      </c>
      <c r="D9" s="4">
        <v>4</v>
      </c>
      <c r="E9" s="28">
        <v>5</v>
      </c>
      <c r="F9" s="29">
        <v>6</v>
      </c>
    </row>
    <row r="10" spans="1:6">
      <c r="A10" s="5"/>
      <c r="B10" s="6"/>
      <c r="C10" s="7"/>
      <c r="D10" s="8"/>
      <c r="E10" s="8"/>
      <c r="F10" s="9"/>
    </row>
    <row r="11" spans="1:6">
      <c r="A11" s="5"/>
      <c r="B11" s="11" t="s">
        <v>16</v>
      </c>
      <c r="C11" s="7"/>
      <c r="D11" s="8"/>
      <c r="E11" s="8"/>
      <c r="F11" s="9"/>
    </row>
    <row r="12" spans="1:6">
      <c r="A12" s="12"/>
      <c r="B12" s="14" t="s">
        <v>128</v>
      </c>
      <c r="C12" s="15" t="s">
        <v>15</v>
      </c>
      <c r="D12" s="16">
        <v>1</v>
      </c>
      <c r="E12" s="17"/>
      <c r="F12" s="332"/>
    </row>
    <row r="13" spans="1:6">
      <c r="A13" s="12"/>
      <c r="B13" s="14" t="s">
        <v>148</v>
      </c>
      <c r="C13" s="15" t="s">
        <v>15</v>
      </c>
      <c r="D13" s="16">
        <v>1</v>
      </c>
      <c r="E13" s="17"/>
      <c r="F13" s="332"/>
    </row>
    <row r="14" spans="1:6">
      <c r="A14" s="12"/>
      <c r="B14" s="14" t="s">
        <v>135</v>
      </c>
      <c r="C14" s="15" t="s">
        <v>15</v>
      </c>
      <c r="D14" s="16">
        <v>1</v>
      </c>
      <c r="E14" s="17"/>
      <c r="F14" s="332"/>
    </row>
    <row r="15" spans="1:6">
      <c r="A15" s="12"/>
      <c r="B15" s="14" t="s">
        <v>154</v>
      </c>
      <c r="C15" s="15" t="s">
        <v>15</v>
      </c>
      <c r="D15" s="16">
        <v>1</v>
      </c>
      <c r="E15" s="17"/>
      <c r="F15" s="332"/>
    </row>
    <row r="16" spans="1:6">
      <c r="A16" s="12"/>
      <c r="B16" s="14" t="s">
        <v>155</v>
      </c>
      <c r="C16" s="15" t="s">
        <v>15</v>
      </c>
      <c r="D16" s="16">
        <v>1</v>
      </c>
      <c r="E16" s="17"/>
      <c r="F16" s="332"/>
    </row>
    <row r="17" spans="1:6" ht="22.5">
      <c r="A17" s="50"/>
      <c r="B17" s="14" t="s">
        <v>161</v>
      </c>
      <c r="C17" s="15" t="s">
        <v>15</v>
      </c>
      <c r="D17" s="16">
        <v>1</v>
      </c>
      <c r="E17" s="17"/>
      <c r="F17" s="332"/>
    </row>
    <row r="18" spans="1:6" ht="22.5">
      <c r="A18" s="50"/>
      <c r="B18" s="14" t="s">
        <v>168</v>
      </c>
      <c r="C18" s="15" t="s">
        <v>15</v>
      </c>
      <c r="D18" s="16">
        <v>3</v>
      </c>
      <c r="E18" s="17"/>
      <c r="F18" s="332"/>
    </row>
    <row r="19" spans="1:6" ht="22.5">
      <c r="A19" s="49"/>
      <c r="B19" s="14" t="s">
        <v>167</v>
      </c>
      <c r="C19" s="13" t="s">
        <v>15</v>
      </c>
      <c r="D19" s="15">
        <v>1</v>
      </c>
      <c r="E19" s="17"/>
      <c r="F19" s="332"/>
    </row>
    <row r="20" spans="1:6" ht="22.5">
      <c r="A20" s="12"/>
      <c r="B20" s="14" t="s">
        <v>160</v>
      </c>
      <c r="C20" s="15" t="s">
        <v>15</v>
      </c>
      <c r="D20" s="16">
        <v>2</v>
      </c>
      <c r="E20" s="17"/>
      <c r="F20" s="332"/>
    </row>
    <row r="21" spans="1:6" ht="22.5">
      <c r="A21" s="12"/>
      <c r="B21" s="14" t="s">
        <v>170</v>
      </c>
      <c r="C21" s="15" t="s">
        <v>15</v>
      </c>
      <c r="D21" s="16">
        <v>1</v>
      </c>
      <c r="E21" s="17"/>
      <c r="F21" s="332"/>
    </row>
    <row r="22" spans="1:6" ht="22.5">
      <c r="A22" s="12"/>
      <c r="B22" s="14" t="s">
        <v>173</v>
      </c>
      <c r="C22" s="15" t="s">
        <v>15</v>
      </c>
      <c r="D22" s="16">
        <v>1</v>
      </c>
      <c r="E22" s="17"/>
      <c r="F22" s="332"/>
    </row>
    <row r="23" spans="1:6">
      <c r="A23" s="30"/>
      <c r="B23" s="36" t="s">
        <v>16</v>
      </c>
      <c r="C23" s="32"/>
      <c r="D23" s="33"/>
      <c r="E23" s="34"/>
      <c r="F23" s="40"/>
    </row>
    <row r="24" spans="1:6">
      <c r="A24" s="30"/>
      <c r="B24" s="31"/>
      <c r="C24" s="32"/>
      <c r="D24" s="33"/>
      <c r="E24" s="34"/>
      <c r="F24" s="40"/>
    </row>
    <row r="25" spans="1:6">
      <c r="A25" s="30"/>
      <c r="B25" s="36" t="s">
        <v>64</v>
      </c>
      <c r="C25" s="32"/>
      <c r="D25" s="33"/>
      <c r="E25" s="34"/>
      <c r="F25" s="333"/>
    </row>
    <row r="26" spans="1:6" ht="22.5">
      <c r="A26" s="12"/>
      <c r="B26" s="14" t="s">
        <v>129</v>
      </c>
      <c r="C26" s="15" t="s">
        <v>15</v>
      </c>
      <c r="D26" s="16">
        <v>3</v>
      </c>
      <c r="E26" s="17"/>
      <c r="F26" s="332"/>
    </row>
    <row r="27" spans="1:6" ht="22.5">
      <c r="A27" s="12"/>
      <c r="B27" s="14" t="s">
        <v>136</v>
      </c>
      <c r="C27" s="15" t="s">
        <v>15</v>
      </c>
      <c r="D27" s="16">
        <v>3</v>
      </c>
      <c r="E27" s="17"/>
      <c r="F27" s="332"/>
    </row>
    <row r="28" spans="1:6" ht="22.5">
      <c r="A28" s="12"/>
      <c r="B28" s="14" t="s">
        <v>130</v>
      </c>
      <c r="C28" s="15" t="s">
        <v>15</v>
      </c>
      <c r="D28" s="16">
        <v>1</v>
      </c>
      <c r="E28" s="17"/>
      <c r="F28" s="332"/>
    </row>
    <row r="29" spans="1:6" ht="22.5">
      <c r="A29" s="12"/>
      <c r="B29" s="14" t="s">
        <v>144</v>
      </c>
      <c r="C29" s="15" t="s">
        <v>15</v>
      </c>
      <c r="D29" s="16">
        <v>1</v>
      </c>
      <c r="E29" s="17"/>
      <c r="F29" s="332"/>
    </row>
    <row r="30" spans="1:6" ht="22.5">
      <c r="A30" s="12"/>
      <c r="B30" s="14" t="s">
        <v>149</v>
      </c>
      <c r="C30" s="15" t="s">
        <v>15</v>
      </c>
      <c r="D30" s="16">
        <v>1</v>
      </c>
      <c r="E30" s="17"/>
      <c r="F30" s="332"/>
    </row>
    <row r="31" spans="1:6" ht="22.5">
      <c r="A31" s="12"/>
      <c r="B31" s="14" t="s">
        <v>137</v>
      </c>
      <c r="C31" s="15" t="s">
        <v>15</v>
      </c>
      <c r="D31" s="16">
        <v>1</v>
      </c>
      <c r="E31" s="17"/>
      <c r="F31" s="332"/>
    </row>
    <row r="32" spans="1:6">
      <c r="A32" s="12"/>
      <c r="B32" s="14" t="s">
        <v>145</v>
      </c>
      <c r="C32" s="15" t="s">
        <v>15</v>
      </c>
      <c r="D32" s="16">
        <v>1</v>
      </c>
      <c r="E32" s="17"/>
      <c r="F32" s="332"/>
    </row>
    <row r="33" spans="1:6">
      <c r="A33" s="12"/>
      <c r="B33" s="14" t="s">
        <v>146</v>
      </c>
      <c r="C33" s="15" t="s">
        <v>15</v>
      </c>
      <c r="D33" s="16">
        <v>2</v>
      </c>
      <c r="E33" s="17"/>
      <c r="F33" s="332"/>
    </row>
    <row r="34" spans="1:6">
      <c r="A34" s="12"/>
      <c r="B34" s="14" t="s">
        <v>131</v>
      </c>
      <c r="C34" s="15" t="s">
        <v>15</v>
      </c>
      <c r="D34" s="16">
        <v>1</v>
      </c>
      <c r="E34" s="17"/>
      <c r="F34" s="332"/>
    </row>
    <row r="35" spans="1:6">
      <c r="A35" s="12"/>
      <c r="B35" s="14" t="s">
        <v>150</v>
      </c>
      <c r="C35" s="15" t="s">
        <v>15</v>
      </c>
      <c r="D35" s="16">
        <v>1</v>
      </c>
      <c r="E35" s="17"/>
      <c r="F35" s="332"/>
    </row>
    <row r="36" spans="1:6">
      <c r="A36" s="12"/>
      <c r="B36" s="14" t="s">
        <v>138</v>
      </c>
      <c r="C36" s="15" t="s">
        <v>15</v>
      </c>
      <c r="D36" s="16">
        <v>1</v>
      </c>
      <c r="E36" s="17"/>
      <c r="F36" s="332"/>
    </row>
    <row r="37" spans="1:6">
      <c r="A37" s="12"/>
      <c r="B37" s="14" t="s">
        <v>140</v>
      </c>
      <c r="C37" s="15" t="s">
        <v>15</v>
      </c>
      <c r="D37" s="16">
        <v>1</v>
      </c>
      <c r="E37" s="17"/>
      <c r="F37" s="332"/>
    </row>
    <row r="38" spans="1:6">
      <c r="A38" s="12"/>
      <c r="B38" s="14" t="s">
        <v>147</v>
      </c>
      <c r="C38" s="15" t="s">
        <v>15</v>
      </c>
      <c r="D38" s="16">
        <v>1</v>
      </c>
      <c r="E38" s="17"/>
      <c r="F38" s="332"/>
    </row>
    <row r="39" spans="1:6">
      <c r="A39" s="12"/>
      <c r="B39" s="14" t="s">
        <v>151</v>
      </c>
      <c r="C39" s="15" t="s">
        <v>15</v>
      </c>
      <c r="D39" s="16">
        <v>1</v>
      </c>
      <c r="E39" s="17"/>
      <c r="F39" s="332"/>
    </row>
    <row r="40" spans="1:6">
      <c r="A40" s="12"/>
      <c r="B40" s="14" t="s">
        <v>139</v>
      </c>
      <c r="C40" s="15" t="s">
        <v>15</v>
      </c>
      <c r="D40" s="16">
        <v>1</v>
      </c>
      <c r="E40" s="17"/>
      <c r="F40" s="332"/>
    </row>
    <row r="41" spans="1:6">
      <c r="A41" s="12"/>
      <c r="B41" s="14" t="s">
        <v>171</v>
      </c>
      <c r="C41" s="15" t="s">
        <v>15</v>
      </c>
      <c r="D41" s="16">
        <v>3</v>
      </c>
      <c r="E41" s="17"/>
      <c r="F41" s="332"/>
    </row>
    <row r="42" spans="1:6" ht="22.5">
      <c r="A42" s="12"/>
      <c r="B42" s="14" t="s">
        <v>132</v>
      </c>
      <c r="C42" s="15" t="s">
        <v>15</v>
      </c>
      <c r="D42" s="16">
        <v>3</v>
      </c>
      <c r="E42" s="17"/>
      <c r="F42" s="332"/>
    </row>
    <row r="43" spans="1:6" ht="22.5">
      <c r="A43" s="12"/>
      <c r="B43" s="14" t="s">
        <v>141</v>
      </c>
      <c r="C43" s="15" t="s">
        <v>15</v>
      </c>
      <c r="D43" s="16">
        <v>2</v>
      </c>
      <c r="E43" s="17"/>
      <c r="F43" s="332"/>
    </row>
    <row r="44" spans="1:6">
      <c r="A44" s="12"/>
      <c r="B44" s="335" t="s">
        <v>143</v>
      </c>
      <c r="C44" s="15" t="s">
        <v>15</v>
      </c>
      <c r="D44" s="16">
        <v>3</v>
      </c>
      <c r="E44" s="17"/>
      <c r="F44" s="332"/>
    </row>
    <row r="45" spans="1:6">
      <c r="A45" s="12"/>
      <c r="B45" s="335" t="s">
        <v>142</v>
      </c>
      <c r="C45" s="15" t="s">
        <v>15</v>
      </c>
      <c r="D45" s="16">
        <v>1</v>
      </c>
      <c r="E45" s="17"/>
      <c r="F45" s="332"/>
    </row>
    <row r="46" spans="1:6" ht="22.5">
      <c r="A46" s="12"/>
      <c r="B46" s="14" t="s">
        <v>152</v>
      </c>
      <c r="C46" s="15" t="s">
        <v>15</v>
      </c>
      <c r="D46" s="16">
        <v>1</v>
      </c>
      <c r="E46" s="17"/>
      <c r="F46" s="332"/>
    </row>
    <row r="47" spans="1:6">
      <c r="A47" s="12"/>
      <c r="B47" s="14" t="s">
        <v>63</v>
      </c>
      <c r="C47" s="15" t="s">
        <v>15</v>
      </c>
      <c r="D47" s="16">
        <v>24</v>
      </c>
      <c r="E47" s="17"/>
      <c r="F47" s="332"/>
    </row>
    <row r="48" spans="1:6">
      <c r="A48" s="12"/>
      <c r="B48" s="14" t="s">
        <v>31</v>
      </c>
      <c r="C48" s="15" t="s">
        <v>15</v>
      </c>
      <c r="D48" s="16">
        <v>1</v>
      </c>
      <c r="E48" s="17"/>
      <c r="F48" s="332"/>
    </row>
    <row r="49" spans="1:6">
      <c r="A49" s="12"/>
      <c r="B49" s="14" t="s">
        <v>654</v>
      </c>
      <c r="C49" s="15" t="s">
        <v>15</v>
      </c>
      <c r="D49" s="16">
        <v>8</v>
      </c>
      <c r="E49" s="17"/>
      <c r="F49" s="332"/>
    </row>
    <row r="50" spans="1:6">
      <c r="A50" s="12"/>
      <c r="B50" s="14" t="s">
        <v>156</v>
      </c>
      <c r="C50" s="15" t="s">
        <v>15</v>
      </c>
      <c r="D50" s="16">
        <v>1</v>
      </c>
      <c r="E50" s="17"/>
      <c r="F50" s="332"/>
    </row>
    <row r="51" spans="1:6">
      <c r="A51" s="12"/>
      <c r="B51" s="14" t="s">
        <v>655</v>
      </c>
      <c r="C51" s="15" t="s">
        <v>15</v>
      </c>
      <c r="D51" s="16">
        <v>2</v>
      </c>
      <c r="E51" s="17"/>
      <c r="F51" s="332"/>
    </row>
    <row r="52" spans="1:6">
      <c r="A52" s="12"/>
      <c r="B52" s="14" t="s">
        <v>656</v>
      </c>
      <c r="C52" s="15" t="s">
        <v>15</v>
      </c>
      <c r="D52" s="16">
        <v>6</v>
      </c>
      <c r="E52" s="17"/>
      <c r="F52" s="332"/>
    </row>
    <row r="53" spans="1:6">
      <c r="A53" s="12"/>
      <c r="B53" s="14" t="s">
        <v>172</v>
      </c>
      <c r="C53" s="15" t="s">
        <v>15</v>
      </c>
      <c r="D53" s="16">
        <v>3</v>
      </c>
      <c r="E53" s="17"/>
      <c r="F53" s="332"/>
    </row>
    <row r="54" spans="1:6">
      <c r="A54" s="12"/>
      <c r="B54" s="14" t="s">
        <v>38</v>
      </c>
      <c r="C54" s="15" t="s">
        <v>15</v>
      </c>
      <c r="D54" s="16">
        <v>5</v>
      </c>
      <c r="E54" s="17"/>
      <c r="F54" s="332"/>
    </row>
    <row r="55" spans="1:6">
      <c r="A55" s="12"/>
      <c r="B55" s="14" t="s">
        <v>657</v>
      </c>
      <c r="C55" s="15" t="s">
        <v>15</v>
      </c>
      <c r="D55" s="16">
        <v>33</v>
      </c>
      <c r="E55" s="17"/>
      <c r="F55" s="332"/>
    </row>
    <row r="56" spans="1:6">
      <c r="A56" s="12"/>
      <c r="B56" s="14" t="s">
        <v>658</v>
      </c>
      <c r="C56" s="15" t="s">
        <v>15</v>
      </c>
      <c r="D56" s="16">
        <v>10</v>
      </c>
      <c r="E56" s="17"/>
      <c r="F56" s="332"/>
    </row>
    <row r="57" spans="1:6">
      <c r="A57" s="12"/>
      <c r="B57" s="14" t="s">
        <v>659</v>
      </c>
      <c r="C57" s="15" t="s">
        <v>15</v>
      </c>
      <c r="D57" s="16">
        <v>14</v>
      </c>
      <c r="E57" s="17"/>
      <c r="F57" s="332"/>
    </row>
    <row r="58" spans="1:6">
      <c r="A58" s="12"/>
      <c r="B58" s="14" t="s">
        <v>660</v>
      </c>
      <c r="C58" s="15" t="s">
        <v>15</v>
      </c>
      <c r="D58" s="16">
        <v>16</v>
      </c>
      <c r="E58" s="17"/>
      <c r="F58" s="332"/>
    </row>
    <row r="59" spans="1:6">
      <c r="A59" s="12"/>
      <c r="B59" s="14" t="s">
        <v>661</v>
      </c>
      <c r="C59" s="15" t="s">
        <v>15</v>
      </c>
      <c r="D59" s="16">
        <v>38</v>
      </c>
      <c r="E59" s="17"/>
      <c r="F59" s="332"/>
    </row>
    <row r="60" spans="1:6">
      <c r="A60" s="12"/>
      <c r="B60" s="14" t="s">
        <v>163</v>
      </c>
      <c r="C60" s="15" t="s">
        <v>15</v>
      </c>
      <c r="D60" s="16">
        <v>1</v>
      </c>
      <c r="E60" s="17"/>
      <c r="F60" s="332"/>
    </row>
    <row r="61" spans="1:6">
      <c r="A61" s="12"/>
      <c r="B61" s="14" t="s">
        <v>662</v>
      </c>
      <c r="C61" s="15" t="s">
        <v>15</v>
      </c>
      <c r="D61" s="16">
        <v>2</v>
      </c>
      <c r="E61" s="17"/>
      <c r="F61" s="332"/>
    </row>
    <row r="62" spans="1:6">
      <c r="A62" s="12"/>
      <c r="B62" s="14" t="s">
        <v>169</v>
      </c>
      <c r="C62" s="15" t="s">
        <v>15</v>
      </c>
      <c r="D62" s="16">
        <v>1</v>
      </c>
      <c r="E62" s="17"/>
      <c r="F62" s="332"/>
    </row>
    <row r="63" spans="1:6">
      <c r="A63" s="12"/>
      <c r="B63" s="14" t="s">
        <v>157</v>
      </c>
      <c r="C63" s="15" t="s">
        <v>15</v>
      </c>
      <c r="D63" s="16">
        <v>1</v>
      </c>
      <c r="E63" s="17"/>
      <c r="F63" s="332"/>
    </row>
    <row r="64" spans="1:6">
      <c r="A64" s="12"/>
      <c r="B64" s="14" t="s">
        <v>165</v>
      </c>
      <c r="C64" s="15" t="s">
        <v>15</v>
      </c>
      <c r="D64" s="16">
        <v>4</v>
      </c>
      <c r="E64" s="17"/>
      <c r="F64" s="332"/>
    </row>
    <row r="65" spans="1:6">
      <c r="A65" s="12"/>
      <c r="B65" s="14" t="s">
        <v>663</v>
      </c>
      <c r="C65" s="15" t="s">
        <v>15</v>
      </c>
      <c r="D65" s="16">
        <v>18</v>
      </c>
      <c r="E65" s="17"/>
      <c r="F65" s="332"/>
    </row>
    <row r="66" spans="1:6">
      <c r="A66" s="12"/>
      <c r="B66" s="14" t="s">
        <v>164</v>
      </c>
      <c r="C66" s="15" t="s">
        <v>15</v>
      </c>
      <c r="D66" s="16">
        <v>4</v>
      </c>
      <c r="E66" s="17"/>
      <c r="F66" s="332"/>
    </row>
    <row r="67" spans="1:6">
      <c r="A67" s="12"/>
      <c r="B67" s="14" t="s">
        <v>158</v>
      </c>
      <c r="C67" s="15" t="s">
        <v>15</v>
      </c>
      <c r="D67" s="16">
        <v>8</v>
      </c>
      <c r="E67" s="17"/>
      <c r="F67" s="332"/>
    </row>
    <row r="68" spans="1:6">
      <c r="A68" s="12"/>
      <c r="B68" s="14" t="s">
        <v>159</v>
      </c>
      <c r="C68" s="15" t="s">
        <v>15</v>
      </c>
      <c r="D68" s="16">
        <v>1</v>
      </c>
      <c r="E68" s="17"/>
      <c r="F68" s="332"/>
    </row>
    <row r="69" spans="1:6">
      <c r="A69" s="12"/>
      <c r="B69" s="14" t="s">
        <v>162</v>
      </c>
      <c r="C69" s="15" t="s">
        <v>15</v>
      </c>
      <c r="D69" s="16">
        <v>1</v>
      </c>
      <c r="E69" s="17"/>
      <c r="F69" s="332"/>
    </row>
    <row r="70" spans="1:6">
      <c r="A70" s="12"/>
      <c r="B70" s="14" t="s">
        <v>54</v>
      </c>
      <c r="C70" s="15" t="s">
        <v>15</v>
      </c>
      <c r="D70" s="16">
        <v>3</v>
      </c>
      <c r="E70" s="17"/>
      <c r="F70" s="332"/>
    </row>
    <row r="71" spans="1:6">
      <c r="A71" s="12"/>
      <c r="B71" s="14" t="s">
        <v>664</v>
      </c>
      <c r="C71" s="15" t="s">
        <v>15</v>
      </c>
      <c r="D71" s="16">
        <v>67</v>
      </c>
      <c r="E71" s="17"/>
      <c r="F71" s="332"/>
    </row>
    <row r="72" spans="1:6">
      <c r="A72" s="12"/>
      <c r="B72" s="14" t="s">
        <v>691</v>
      </c>
      <c r="C72" s="15" t="s">
        <v>15</v>
      </c>
      <c r="D72" s="16">
        <v>10</v>
      </c>
      <c r="E72" s="17"/>
      <c r="F72" s="332"/>
    </row>
    <row r="73" spans="1:6">
      <c r="A73" s="12"/>
      <c r="B73" s="14" t="s">
        <v>692</v>
      </c>
      <c r="C73" s="15" t="s">
        <v>15</v>
      </c>
      <c r="D73" s="16">
        <v>4</v>
      </c>
      <c r="E73" s="17"/>
      <c r="F73" s="332"/>
    </row>
    <row r="74" spans="1:6">
      <c r="A74" s="12"/>
      <c r="B74" s="14" t="s">
        <v>693</v>
      </c>
      <c r="C74" s="15" t="s">
        <v>15</v>
      </c>
      <c r="D74" s="16">
        <v>3</v>
      </c>
      <c r="E74" s="17"/>
      <c r="F74" s="332"/>
    </row>
    <row r="75" spans="1:6">
      <c r="A75" s="12"/>
      <c r="B75" s="14" t="s">
        <v>694</v>
      </c>
      <c r="C75" s="15" t="s">
        <v>15</v>
      </c>
      <c r="D75" s="16">
        <v>9</v>
      </c>
      <c r="E75" s="17"/>
      <c r="F75" s="332"/>
    </row>
    <row r="76" spans="1:6">
      <c r="A76" s="12"/>
      <c r="B76" s="14" t="s">
        <v>665</v>
      </c>
      <c r="C76" s="15" t="s">
        <v>15</v>
      </c>
      <c r="D76" s="16">
        <v>3</v>
      </c>
      <c r="E76" s="17"/>
      <c r="F76" s="332"/>
    </row>
    <row r="77" spans="1:6">
      <c r="A77" s="12"/>
      <c r="B77" s="14" t="s">
        <v>666</v>
      </c>
      <c r="C77" s="15" t="s">
        <v>15</v>
      </c>
      <c r="D77" s="16">
        <v>1</v>
      </c>
      <c r="E77" s="17"/>
      <c r="F77" s="332"/>
    </row>
    <row r="78" spans="1:6">
      <c r="A78" s="12"/>
      <c r="B78" s="14" t="s">
        <v>631</v>
      </c>
      <c r="C78" s="15" t="s">
        <v>109</v>
      </c>
      <c r="D78" s="16">
        <v>1</v>
      </c>
      <c r="E78" s="17"/>
      <c r="F78" s="332"/>
    </row>
    <row r="79" spans="1:6">
      <c r="A79" s="30"/>
      <c r="B79" s="36" t="s">
        <v>64</v>
      </c>
      <c r="C79" s="32"/>
      <c r="D79" s="33"/>
      <c r="E79" s="34"/>
      <c r="F79" s="40"/>
    </row>
    <row r="80" spans="1:6">
      <c r="A80" s="30"/>
      <c r="B80" s="36"/>
      <c r="C80" s="32"/>
      <c r="D80" s="33"/>
      <c r="E80" s="34"/>
      <c r="F80" s="40"/>
    </row>
    <row r="81" spans="1:6">
      <c r="A81" s="35"/>
      <c r="B81" s="36" t="s">
        <v>65</v>
      </c>
      <c r="C81" s="37"/>
      <c r="D81" s="38"/>
      <c r="E81" s="38"/>
      <c r="F81" s="334"/>
    </row>
    <row r="82" spans="1:6">
      <c r="A82" s="13"/>
      <c r="B82" s="14" t="s">
        <v>667</v>
      </c>
      <c r="C82" s="15" t="s">
        <v>66</v>
      </c>
      <c r="D82" s="16">
        <v>409</v>
      </c>
      <c r="E82" s="17"/>
      <c r="F82" s="42"/>
    </row>
    <row r="83" spans="1:6">
      <c r="A83" s="12"/>
      <c r="B83" s="14" t="s">
        <v>668</v>
      </c>
      <c r="C83" s="15" t="s">
        <v>66</v>
      </c>
      <c r="D83" s="16">
        <v>42.9</v>
      </c>
      <c r="E83" s="17"/>
      <c r="F83" s="332"/>
    </row>
    <row r="84" spans="1:6">
      <c r="A84" s="12"/>
      <c r="B84" s="14" t="s">
        <v>669</v>
      </c>
      <c r="C84" s="15" t="s">
        <v>66</v>
      </c>
      <c r="D84" s="16">
        <v>118.69</v>
      </c>
      <c r="E84" s="17"/>
      <c r="F84" s="332"/>
    </row>
    <row r="85" spans="1:6">
      <c r="A85" s="12"/>
      <c r="B85" s="14" t="s">
        <v>670</v>
      </c>
      <c r="C85" s="15" t="s">
        <v>66</v>
      </c>
      <c r="D85" s="16">
        <v>114</v>
      </c>
      <c r="E85" s="17"/>
      <c r="F85" s="332"/>
    </row>
    <row r="86" spans="1:6">
      <c r="A86" s="12"/>
      <c r="B86" s="14" t="s">
        <v>671</v>
      </c>
      <c r="C86" s="15" t="s">
        <v>66</v>
      </c>
      <c r="D86" s="16">
        <v>475</v>
      </c>
      <c r="E86" s="17"/>
      <c r="F86" s="332"/>
    </row>
    <row r="87" spans="1:6">
      <c r="A87" s="12"/>
      <c r="B87" s="14" t="s">
        <v>672</v>
      </c>
      <c r="C87" s="15" t="s">
        <v>66</v>
      </c>
      <c r="D87" s="16">
        <v>94.38</v>
      </c>
      <c r="E87" s="17"/>
      <c r="F87" s="332"/>
    </row>
    <row r="88" spans="1:6">
      <c r="A88" s="12"/>
      <c r="B88" s="14" t="s">
        <v>673</v>
      </c>
      <c r="C88" s="15" t="s">
        <v>66</v>
      </c>
      <c r="D88" s="16">
        <v>28.6</v>
      </c>
      <c r="E88" s="17"/>
      <c r="F88" s="332"/>
    </row>
    <row r="89" spans="1:6">
      <c r="A89" s="30"/>
      <c r="B89" s="31"/>
      <c r="C89" s="32"/>
      <c r="D89" s="33"/>
      <c r="E89" s="34"/>
      <c r="F89" s="40"/>
    </row>
    <row r="90" spans="1:6">
      <c r="A90" s="35"/>
      <c r="B90" s="36" t="s">
        <v>67</v>
      </c>
      <c r="C90" s="37"/>
      <c r="D90" s="38"/>
      <c r="E90" s="38"/>
      <c r="F90" s="334"/>
    </row>
    <row r="91" spans="1:6">
      <c r="A91" s="49"/>
      <c r="B91" s="14" t="s">
        <v>674</v>
      </c>
      <c r="C91" s="13" t="s">
        <v>66</v>
      </c>
      <c r="D91" s="15">
        <v>14.3</v>
      </c>
      <c r="E91" s="17"/>
      <c r="F91" s="42"/>
    </row>
    <row r="92" spans="1:6">
      <c r="A92" s="49"/>
      <c r="B92" s="14" t="s">
        <v>675</v>
      </c>
      <c r="C92" s="13" t="s">
        <v>66</v>
      </c>
      <c r="D92" s="15">
        <v>42.9</v>
      </c>
      <c r="E92" s="17"/>
      <c r="F92" s="42"/>
    </row>
    <row r="93" spans="1:6">
      <c r="A93" s="30"/>
      <c r="B93" s="36" t="s">
        <v>67</v>
      </c>
      <c r="C93" s="32"/>
      <c r="D93" s="33"/>
      <c r="E93" s="34"/>
      <c r="F93" s="40"/>
    </row>
    <row r="94" spans="1:6">
      <c r="A94" s="30"/>
      <c r="B94" s="31"/>
      <c r="C94" s="32"/>
      <c r="D94" s="33"/>
      <c r="E94" s="34"/>
      <c r="F94" s="333"/>
    </row>
    <row r="95" spans="1:6">
      <c r="A95" s="30"/>
      <c r="B95" s="36" t="s">
        <v>153</v>
      </c>
      <c r="C95" s="32"/>
      <c r="D95" s="33"/>
      <c r="E95" s="34"/>
      <c r="F95" s="333"/>
    </row>
    <row r="96" spans="1:6">
      <c r="A96" s="12"/>
      <c r="B96" s="14" t="s">
        <v>676</v>
      </c>
      <c r="C96" s="15" t="s">
        <v>109</v>
      </c>
      <c r="D96" s="16">
        <v>1</v>
      </c>
      <c r="E96" s="17"/>
      <c r="F96" s="332"/>
    </row>
    <row r="97" spans="1:6">
      <c r="A97" s="30"/>
      <c r="B97" s="36" t="s">
        <v>153</v>
      </c>
      <c r="C97" s="32"/>
      <c r="D97" s="33"/>
      <c r="E97" s="34"/>
      <c r="F97" s="40"/>
    </row>
    <row r="98" spans="1:6">
      <c r="A98" s="30"/>
      <c r="B98" s="36"/>
      <c r="C98" s="32"/>
      <c r="D98" s="33"/>
      <c r="E98" s="34"/>
      <c r="F98" s="333"/>
    </row>
    <row r="99" spans="1:6">
      <c r="A99" s="30"/>
      <c r="B99" s="36" t="s">
        <v>166</v>
      </c>
      <c r="C99" s="32"/>
      <c r="D99" s="33"/>
      <c r="E99" s="34"/>
      <c r="F99" s="333"/>
    </row>
    <row r="100" spans="1:6">
      <c r="A100" s="12"/>
      <c r="B100" s="14" t="s">
        <v>677</v>
      </c>
      <c r="C100" s="15" t="s">
        <v>66</v>
      </c>
      <c r="D100" s="16">
        <v>86</v>
      </c>
      <c r="E100" s="17"/>
      <c r="F100" s="332"/>
    </row>
    <row r="101" spans="1:6">
      <c r="A101" s="12"/>
      <c r="B101" s="14" t="s">
        <v>678</v>
      </c>
      <c r="C101" s="15" t="s">
        <v>66</v>
      </c>
      <c r="D101" s="16">
        <v>172</v>
      </c>
      <c r="E101" s="17"/>
      <c r="F101" s="332"/>
    </row>
    <row r="102" spans="1:6">
      <c r="A102" s="30"/>
      <c r="B102" s="36" t="s">
        <v>166</v>
      </c>
      <c r="C102" s="32"/>
      <c r="D102" s="33"/>
      <c r="E102" s="34"/>
      <c r="F102" s="40"/>
    </row>
    <row r="103" spans="1:6">
      <c r="A103" s="30"/>
      <c r="B103" s="36"/>
      <c r="C103" s="32"/>
      <c r="D103" s="33"/>
      <c r="E103" s="34"/>
      <c r="F103" s="333"/>
    </row>
    <row r="104" spans="1:6">
      <c r="A104" s="35"/>
      <c r="B104" s="36" t="s">
        <v>121</v>
      </c>
      <c r="C104" s="37"/>
      <c r="D104" s="38"/>
      <c r="E104" s="38"/>
      <c r="F104" s="334"/>
    </row>
    <row r="105" spans="1:6">
      <c r="A105" s="12"/>
      <c r="B105" s="14" t="s">
        <v>679</v>
      </c>
      <c r="C105" s="15" t="s">
        <v>66</v>
      </c>
      <c r="D105" s="16">
        <v>118.69</v>
      </c>
      <c r="E105" s="17"/>
      <c r="F105" s="332"/>
    </row>
    <row r="106" spans="1:6">
      <c r="A106" s="12"/>
      <c r="B106" s="14" t="s">
        <v>680</v>
      </c>
      <c r="C106" s="15" t="s">
        <v>66</v>
      </c>
      <c r="D106" s="16">
        <v>114</v>
      </c>
      <c r="E106" s="17"/>
      <c r="F106" s="332"/>
    </row>
    <row r="107" spans="1:6">
      <c r="A107" s="12"/>
      <c r="B107" s="14" t="s">
        <v>681</v>
      </c>
      <c r="C107" s="15" t="s">
        <v>66</v>
      </c>
      <c r="D107" s="16">
        <v>475</v>
      </c>
      <c r="E107" s="17"/>
      <c r="F107" s="332"/>
    </row>
    <row r="108" spans="1:6">
      <c r="A108" s="12"/>
      <c r="B108" s="14" t="s">
        <v>104</v>
      </c>
      <c r="C108" s="15" t="s">
        <v>66</v>
      </c>
      <c r="D108" s="16">
        <v>137</v>
      </c>
      <c r="E108" s="17"/>
      <c r="F108" s="332"/>
    </row>
    <row r="109" spans="1:6">
      <c r="A109" s="12"/>
      <c r="B109" s="14" t="s">
        <v>682</v>
      </c>
      <c r="C109" s="15" t="s">
        <v>66</v>
      </c>
      <c r="D109" s="16">
        <v>423</v>
      </c>
      <c r="E109" s="17"/>
      <c r="F109" s="332"/>
    </row>
    <row r="110" spans="1:6">
      <c r="A110" s="12"/>
      <c r="B110" s="335" t="s">
        <v>70</v>
      </c>
      <c r="C110" s="15" t="s">
        <v>66</v>
      </c>
      <c r="D110" s="16">
        <v>71.5</v>
      </c>
      <c r="E110" s="17"/>
      <c r="F110" s="332"/>
    </row>
    <row r="111" spans="1:6">
      <c r="A111" s="12"/>
      <c r="B111" s="14" t="s">
        <v>683</v>
      </c>
      <c r="C111" s="15" t="s">
        <v>66</v>
      </c>
      <c r="D111" s="16">
        <v>86</v>
      </c>
      <c r="E111" s="17"/>
      <c r="F111" s="332"/>
    </row>
    <row r="112" spans="1:6">
      <c r="A112" s="12"/>
      <c r="B112" s="14" t="s">
        <v>684</v>
      </c>
      <c r="C112" s="15" t="s">
        <v>66</v>
      </c>
      <c r="D112" s="16">
        <v>172</v>
      </c>
      <c r="E112" s="17"/>
      <c r="F112" s="332"/>
    </row>
    <row r="113" spans="1:6">
      <c r="A113" s="12"/>
      <c r="B113" s="14" t="s">
        <v>134</v>
      </c>
      <c r="C113" s="15" t="s">
        <v>74</v>
      </c>
      <c r="D113" s="16">
        <v>14.864564000000001</v>
      </c>
      <c r="E113" s="17"/>
      <c r="F113" s="332"/>
    </row>
    <row r="114" spans="1:6">
      <c r="A114" s="12"/>
      <c r="B114" s="14" t="s">
        <v>179</v>
      </c>
      <c r="C114" s="15" t="s">
        <v>15</v>
      </c>
      <c r="D114" s="16">
        <v>1</v>
      </c>
      <c r="E114" s="17"/>
      <c r="F114" s="332"/>
    </row>
    <row r="115" spans="1:6">
      <c r="A115" s="12"/>
      <c r="B115" s="14" t="s">
        <v>180</v>
      </c>
      <c r="C115" s="15" t="s">
        <v>15</v>
      </c>
      <c r="D115" s="16">
        <v>8</v>
      </c>
      <c r="E115" s="17"/>
      <c r="F115" s="332"/>
    </row>
    <row r="116" spans="1:6">
      <c r="A116" s="12"/>
      <c r="B116" s="14" t="s">
        <v>181</v>
      </c>
      <c r="C116" s="15" t="s">
        <v>15</v>
      </c>
      <c r="D116" s="16">
        <v>1</v>
      </c>
      <c r="E116" s="17"/>
      <c r="F116" s="332"/>
    </row>
    <row r="117" spans="1:6">
      <c r="A117" s="12"/>
      <c r="B117" s="14" t="s">
        <v>133</v>
      </c>
      <c r="C117" s="15" t="s">
        <v>74</v>
      </c>
      <c r="D117" s="16">
        <v>20.727200000000003</v>
      </c>
      <c r="E117" s="17"/>
      <c r="F117" s="332"/>
    </row>
    <row r="118" spans="1:6">
      <c r="A118" s="12"/>
      <c r="B118" s="14" t="s">
        <v>72</v>
      </c>
      <c r="C118" s="15" t="s">
        <v>66</v>
      </c>
      <c r="D118" s="16">
        <v>480.21999999999997</v>
      </c>
      <c r="E118" s="17"/>
      <c r="F118" s="332"/>
    </row>
    <row r="119" spans="1:6">
      <c r="A119" s="12"/>
      <c r="B119" s="14" t="s">
        <v>75</v>
      </c>
      <c r="C119" s="15" t="s">
        <v>66</v>
      </c>
      <c r="D119" s="16">
        <v>570.18000000000006</v>
      </c>
      <c r="E119" s="17"/>
      <c r="F119" s="332"/>
    </row>
    <row r="120" spans="1:6">
      <c r="A120" s="12"/>
      <c r="B120" s="14" t="s">
        <v>685</v>
      </c>
      <c r="C120" s="15" t="s">
        <v>66</v>
      </c>
      <c r="D120" s="16">
        <v>232.70000000000002</v>
      </c>
      <c r="E120" s="17"/>
      <c r="F120" s="332"/>
    </row>
    <row r="121" spans="1:6">
      <c r="A121" s="30"/>
      <c r="B121" s="36" t="s">
        <v>121</v>
      </c>
      <c r="C121" s="32"/>
      <c r="D121" s="33"/>
      <c r="E121" s="34"/>
      <c r="F121" s="40"/>
    </row>
    <row r="122" spans="1:6">
      <c r="A122" s="30"/>
      <c r="B122" s="31"/>
      <c r="C122" s="32"/>
      <c r="D122" s="33"/>
      <c r="E122" s="34"/>
      <c r="F122" s="333"/>
    </row>
    <row r="123" spans="1:6">
      <c r="A123" s="30"/>
      <c r="B123" s="36" t="s">
        <v>178</v>
      </c>
      <c r="C123" s="52"/>
      <c r="D123" s="52"/>
      <c r="E123" s="52"/>
      <c r="F123" s="52"/>
    </row>
    <row r="124" spans="1:6">
      <c r="A124" s="12"/>
      <c r="B124" s="14" t="s">
        <v>108</v>
      </c>
      <c r="C124" s="13" t="s">
        <v>109</v>
      </c>
      <c r="D124" s="15">
        <v>1</v>
      </c>
      <c r="E124" s="17"/>
      <c r="F124" s="42"/>
    </row>
    <row r="125" spans="1:6">
      <c r="A125" s="12"/>
      <c r="B125" s="14" t="s">
        <v>110</v>
      </c>
      <c r="C125" s="13" t="s">
        <v>109</v>
      </c>
      <c r="D125" s="15">
        <v>1</v>
      </c>
      <c r="E125" s="17"/>
      <c r="F125" s="42"/>
    </row>
    <row r="126" spans="1:6">
      <c r="A126" s="12"/>
      <c r="B126" s="14" t="s">
        <v>174</v>
      </c>
      <c r="C126" s="13" t="s">
        <v>109</v>
      </c>
      <c r="D126" s="15">
        <v>1</v>
      </c>
      <c r="E126" s="17"/>
      <c r="F126" s="42"/>
    </row>
    <row r="127" spans="1:6">
      <c r="A127" s="12"/>
      <c r="B127" s="14" t="s">
        <v>175</v>
      </c>
      <c r="C127" s="13" t="s">
        <v>109</v>
      </c>
      <c r="D127" s="15">
        <v>1</v>
      </c>
      <c r="E127" s="17"/>
      <c r="F127" s="42"/>
    </row>
    <row r="128" spans="1:6">
      <c r="A128" s="12"/>
      <c r="B128" s="14" t="s">
        <v>176</v>
      </c>
      <c r="C128" s="13" t="s">
        <v>109</v>
      </c>
      <c r="D128" s="15">
        <v>1</v>
      </c>
      <c r="E128" s="17"/>
      <c r="F128" s="42"/>
    </row>
    <row r="129" spans="1:6">
      <c r="A129" s="12"/>
      <c r="B129" s="14" t="s">
        <v>118</v>
      </c>
      <c r="C129" s="13" t="s">
        <v>109</v>
      </c>
      <c r="D129" s="15">
        <v>1</v>
      </c>
      <c r="E129" s="17"/>
      <c r="F129" s="42"/>
    </row>
    <row r="130" spans="1:6">
      <c r="A130" s="12"/>
      <c r="B130" s="14" t="s">
        <v>119</v>
      </c>
      <c r="C130" s="13" t="s">
        <v>109</v>
      </c>
      <c r="D130" s="15">
        <v>1</v>
      </c>
      <c r="E130" s="17"/>
      <c r="F130" s="42"/>
    </row>
    <row r="131" spans="1:6">
      <c r="A131" s="12"/>
      <c r="B131" s="14" t="s">
        <v>120</v>
      </c>
      <c r="C131" s="13" t="s">
        <v>109</v>
      </c>
      <c r="D131" s="15">
        <v>1</v>
      </c>
      <c r="E131" s="17"/>
      <c r="F131" s="42"/>
    </row>
    <row r="132" spans="1:6">
      <c r="A132" s="12"/>
      <c r="B132" s="14" t="s">
        <v>653</v>
      </c>
      <c r="C132" s="13" t="s">
        <v>109</v>
      </c>
      <c r="D132" s="15">
        <v>1</v>
      </c>
      <c r="E132" s="17"/>
      <c r="F132" s="42"/>
    </row>
    <row r="133" spans="1:6">
      <c r="A133" s="30"/>
      <c r="B133" s="36" t="s">
        <v>178</v>
      </c>
      <c r="C133" s="52"/>
      <c r="D133" s="52"/>
      <c r="E133" s="52"/>
      <c r="F133" s="40"/>
    </row>
    <row r="134" spans="1:6">
      <c r="A134" s="30"/>
      <c r="B134" s="53"/>
      <c r="C134" s="53"/>
      <c r="D134" s="53"/>
      <c r="E134" s="53"/>
      <c r="F134" s="53"/>
    </row>
    <row r="135" spans="1:6">
      <c r="A135" s="30"/>
      <c r="B135" s="10" t="s">
        <v>177</v>
      </c>
      <c r="C135" s="54"/>
      <c r="D135" s="55"/>
      <c r="E135" s="55"/>
      <c r="F135" s="56"/>
    </row>
  </sheetData>
  <mergeCells count="1">
    <mergeCell ref="A2:F2"/>
  </mergeCells>
  <pageMargins left="0.70866141732283472" right="0.70866141732283472" top="0.78740157480314965" bottom="0.78740157480314965" header="0.31496062992125984" footer="0.31496062992125984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F34" sqref="F34"/>
    </sheetView>
  </sheetViews>
  <sheetFormatPr defaultRowHeight="12.75"/>
  <cols>
    <col min="1" max="1" width="4.140625" customWidth="1"/>
    <col min="2" max="2" width="5" customWidth="1"/>
    <col min="3" max="3" width="9.28515625" customWidth="1"/>
    <col min="4" max="4" width="39.5703125" customWidth="1"/>
    <col min="5" max="5" width="3.7109375" customWidth="1"/>
    <col min="6" max="6" width="8.85546875" customWidth="1"/>
    <col min="7" max="7" width="8.5703125" customWidth="1"/>
    <col min="8" max="8" width="10.140625" customWidth="1"/>
  </cols>
  <sheetData>
    <row r="1" spans="1:8" ht="18">
      <c r="A1" s="289" t="s">
        <v>182</v>
      </c>
      <c r="B1" s="290"/>
      <c r="C1" s="290"/>
      <c r="D1" s="290"/>
      <c r="E1" s="290"/>
      <c r="F1" s="290"/>
      <c r="G1" s="290"/>
      <c r="H1" s="290"/>
    </row>
    <row r="2" spans="1:8">
      <c r="A2" s="291" t="s">
        <v>572</v>
      </c>
      <c r="B2" s="292"/>
      <c r="C2" s="292"/>
      <c r="D2" s="292"/>
      <c r="E2" s="292"/>
      <c r="F2" s="292"/>
      <c r="G2" s="290"/>
      <c r="H2" s="290"/>
    </row>
    <row r="3" spans="1:8">
      <c r="A3" s="291" t="s">
        <v>184</v>
      </c>
      <c r="B3" s="292" t="s">
        <v>573</v>
      </c>
      <c r="C3" s="292"/>
      <c r="D3" s="292"/>
      <c r="E3" s="292"/>
      <c r="F3" s="292" t="s">
        <v>186</v>
      </c>
      <c r="G3" s="290"/>
      <c r="H3" s="290"/>
    </row>
    <row r="4" spans="1:8">
      <c r="A4" s="291"/>
      <c r="B4" s="292"/>
      <c r="C4" s="291"/>
      <c r="D4" s="292"/>
      <c r="E4" s="292"/>
      <c r="F4" s="292" t="s">
        <v>187</v>
      </c>
      <c r="G4" s="290"/>
      <c r="H4" s="290"/>
    </row>
    <row r="5" spans="1:8">
      <c r="A5" s="292" t="s">
        <v>188</v>
      </c>
      <c r="B5" s="292"/>
      <c r="C5" s="292"/>
      <c r="D5" s="292"/>
      <c r="E5" s="292"/>
      <c r="F5" s="292" t="s">
        <v>189</v>
      </c>
      <c r="G5" s="290"/>
      <c r="H5" s="290"/>
    </row>
    <row r="6" spans="1:8">
      <c r="A6" s="292" t="s">
        <v>190</v>
      </c>
      <c r="B6" s="292"/>
      <c r="C6" s="292"/>
      <c r="D6" s="292"/>
      <c r="E6" s="292"/>
      <c r="F6" s="292" t="s">
        <v>574</v>
      </c>
      <c r="G6" s="290"/>
      <c r="H6" s="290"/>
    </row>
    <row r="7" spans="1:8" ht="13.5" thickBot="1">
      <c r="A7" s="290"/>
      <c r="B7" s="290"/>
      <c r="C7" s="290"/>
      <c r="D7" s="290"/>
      <c r="E7" s="290"/>
      <c r="F7" s="290"/>
      <c r="G7" s="290"/>
      <c r="H7" s="290"/>
    </row>
    <row r="8" spans="1:8" ht="23.25" thickBot="1">
      <c r="A8" s="293" t="s">
        <v>9</v>
      </c>
      <c r="B8" s="293" t="s">
        <v>192</v>
      </c>
      <c r="C8" s="293" t="s">
        <v>193</v>
      </c>
      <c r="D8" s="293" t="s">
        <v>10</v>
      </c>
      <c r="E8" s="293" t="s">
        <v>11</v>
      </c>
      <c r="F8" s="293" t="s">
        <v>12</v>
      </c>
      <c r="G8" s="293" t="s">
        <v>194</v>
      </c>
      <c r="H8" s="293" t="s">
        <v>195</v>
      </c>
    </row>
    <row r="9" spans="1:8" ht="13.5" thickBot="1">
      <c r="A9" s="293" t="s">
        <v>196</v>
      </c>
      <c r="B9" s="293" t="s">
        <v>197</v>
      </c>
      <c r="C9" s="293" t="s">
        <v>198</v>
      </c>
      <c r="D9" s="293" t="s">
        <v>199</v>
      </c>
      <c r="E9" s="293" t="s">
        <v>200</v>
      </c>
      <c r="F9" s="293" t="s">
        <v>201</v>
      </c>
      <c r="G9" s="293" t="s">
        <v>202</v>
      </c>
      <c r="H9" s="293" t="s">
        <v>203</v>
      </c>
    </row>
    <row r="10" spans="1:8">
      <c r="A10" s="290"/>
      <c r="B10" s="290"/>
      <c r="C10" s="290"/>
      <c r="D10" s="290"/>
      <c r="E10" s="290"/>
      <c r="F10" s="290"/>
      <c r="G10" s="290"/>
      <c r="H10" s="290"/>
    </row>
    <row r="11" spans="1:8">
      <c r="A11" s="294"/>
      <c r="B11" s="295"/>
      <c r="C11" s="295" t="s">
        <v>204</v>
      </c>
      <c r="D11" s="295" t="s">
        <v>205</v>
      </c>
      <c r="E11" s="295"/>
      <c r="F11" s="296"/>
      <c r="G11" s="297"/>
      <c r="H11" s="297"/>
    </row>
    <row r="12" spans="1:8" ht="13.5" thickBot="1">
      <c r="A12" s="294"/>
      <c r="B12" s="295"/>
      <c r="C12" s="295" t="s">
        <v>196</v>
      </c>
      <c r="D12" s="295" t="s">
        <v>206</v>
      </c>
      <c r="E12" s="295"/>
      <c r="F12" s="296"/>
      <c r="G12" s="297"/>
      <c r="H12" s="297"/>
    </row>
    <row r="13" spans="1:8">
      <c r="A13" s="298">
        <v>1</v>
      </c>
      <c r="B13" s="299" t="s">
        <v>575</v>
      </c>
      <c r="C13" s="299" t="s">
        <v>576</v>
      </c>
      <c r="D13" s="299" t="s">
        <v>577</v>
      </c>
      <c r="E13" s="299" t="s">
        <v>221</v>
      </c>
      <c r="F13" s="300">
        <v>61</v>
      </c>
      <c r="G13" s="301"/>
      <c r="H13" s="302"/>
    </row>
    <row r="14" spans="1:8" ht="22.5">
      <c r="A14" s="303">
        <v>2</v>
      </c>
      <c r="B14" s="304" t="s">
        <v>207</v>
      </c>
      <c r="C14" s="304" t="s">
        <v>578</v>
      </c>
      <c r="D14" s="304" t="s">
        <v>579</v>
      </c>
      <c r="E14" s="304" t="s">
        <v>209</v>
      </c>
      <c r="F14" s="305">
        <v>104</v>
      </c>
      <c r="G14" s="306"/>
      <c r="H14" s="307"/>
    </row>
    <row r="15" spans="1:8" ht="23.25" thickBot="1">
      <c r="A15" s="308">
        <v>3</v>
      </c>
      <c r="B15" s="309" t="s">
        <v>207</v>
      </c>
      <c r="C15" s="309" t="s">
        <v>580</v>
      </c>
      <c r="D15" s="309" t="s">
        <v>581</v>
      </c>
      <c r="E15" s="309" t="s">
        <v>209</v>
      </c>
      <c r="F15" s="310">
        <v>3.6</v>
      </c>
      <c r="G15" s="311"/>
      <c r="H15" s="312"/>
    </row>
    <row r="16" spans="1:8" ht="22.5">
      <c r="A16" s="298">
        <v>4</v>
      </c>
      <c r="B16" s="299" t="s">
        <v>207</v>
      </c>
      <c r="C16" s="299" t="s">
        <v>582</v>
      </c>
      <c r="D16" s="299" t="s">
        <v>583</v>
      </c>
      <c r="E16" s="299" t="s">
        <v>209</v>
      </c>
      <c r="F16" s="300">
        <v>3.6</v>
      </c>
      <c r="G16" s="301"/>
      <c r="H16" s="302"/>
    </row>
    <row r="17" spans="1:8" ht="22.5">
      <c r="A17" s="303">
        <v>5</v>
      </c>
      <c r="B17" s="304" t="s">
        <v>207</v>
      </c>
      <c r="C17" s="304" t="s">
        <v>584</v>
      </c>
      <c r="D17" s="304" t="s">
        <v>585</v>
      </c>
      <c r="E17" s="304" t="s">
        <v>209</v>
      </c>
      <c r="F17" s="305">
        <v>80</v>
      </c>
      <c r="G17" s="306"/>
      <c r="H17" s="307"/>
    </row>
    <row r="18" spans="1:8" ht="23.25" thickBot="1">
      <c r="A18" s="308">
        <v>6</v>
      </c>
      <c r="B18" s="309" t="s">
        <v>207</v>
      </c>
      <c r="C18" s="309" t="s">
        <v>586</v>
      </c>
      <c r="D18" s="309" t="s">
        <v>212</v>
      </c>
      <c r="E18" s="309" t="s">
        <v>209</v>
      </c>
      <c r="F18" s="310">
        <v>24</v>
      </c>
      <c r="G18" s="311"/>
      <c r="H18" s="312"/>
    </row>
    <row r="19" spans="1:8">
      <c r="A19" s="298">
        <v>7</v>
      </c>
      <c r="B19" s="299" t="s">
        <v>207</v>
      </c>
      <c r="C19" s="299" t="s">
        <v>587</v>
      </c>
      <c r="D19" s="299" t="s">
        <v>214</v>
      </c>
      <c r="E19" s="299" t="s">
        <v>209</v>
      </c>
      <c r="F19" s="300">
        <v>24</v>
      </c>
      <c r="G19" s="301"/>
      <c r="H19" s="302"/>
    </row>
    <row r="20" spans="1:8" ht="23.25" thickBot="1">
      <c r="A20" s="308">
        <v>8</v>
      </c>
      <c r="B20" s="309" t="s">
        <v>207</v>
      </c>
      <c r="C20" s="309" t="s">
        <v>588</v>
      </c>
      <c r="D20" s="309" t="s">
        <v>215</v>
      </c>
      <c r="E20" s="309" t="s">
        <v>216</v>
      </c>
      <c r="F20" s="310">
        <v>24</v>
      </c>
      <c r="G20" s="311"/>
      <c r="H20" s="312"/>
    </row>
    <row r="21" spans="1:8" ht="13.5" thickBot="1">
      <c r="A21" s="294"/>
      <c r="B21" s="295"/>
      <c r="C21" s="295" t="s">
        <v>197</v>
      </c>
      <c r="D21" s="295" t="s">
        <v>217</v>
      </c>
      <c r="E21" s="295"/>
      <c r="F21" s="296"/>
      <c r="G21" s="297"/>
      <c r="H21" s="297"/>
    </row>
    <row r="22" spans="1:8" ht="34.5" thickBot="1">
      <c r="A22" s="318">
        <v>9</v>
      </c>
      <c r="B22" s="319" t="s">
        <v>234</v>
      </c>
      <c r="C22" s="319" t="s">
        <v>589</v>
      </c>
      <c r="D22" s="319" t="s">
        <v>590</v>
      </c>
      <c r="E22" s="319" t="s">
        <v>266</v>
      </c>
      <c r="F22" s="320">
        <v>1</v>
      </c>
      <c r="G22" s="321"/>
      <c r="H22" s="322"/>
    </row>
    <row r="23" spans="1:8" ht="13.5" thickBot="1">
      <c r="A23" s="294"/>
      <c r="B23" s="295"/>
      <c r="C23" s="295" t="s">
        <v>199</v>
      </c>
      <c r="D23" s="295" t="s">
        <v>233</v>
      </c>
      <c r="E23" s="295"/>
      <c r="F23" s="296"/>
      <c r="G23" s="297"/>
      <c r="H23" s="297"/>
    </row>
    <row r="24" spans="1:8" ht="23.25" thickBot="1">
      <c r="A24" s="318">
        <v>10</v>
      </c>
      <c r="B24" s="319" t="s">
        <v>591</v>
      </c>
      <c r="C24" s="319" t="s">
        <v>592</v>
      </c>
      <c r="D24" s="319" t="s">
        <v>593</v>
      </c>
      <c r="E24" s="319" t="s">
        <v>209</v>
      </c>
      <c r="F24" s="320">
        <v>21</v>
      </c>
      <c r="G24" s="321"/>
      <c r="H24" s="322"/>
    </row>
    <row r="25" spans="1:8" ht="13.5" thickBot="1">
      <c r="A25" s="294"/>
      <c r="B25" s="295"/>
      <c r="C25" s="295" t="s">
        <v>200</v>
      </c>
      <c r="D25" s="295" t="s">
        <v>594</v>
      </c>
      <c r="E25" s="295"/>
      <c r="F25" s="296"/>
      <c r="G25" s="297"/>
      <c r="H25" s="297"/>
    </row>
    <row r="26" spans="1:8">
      <c r="A26" s="298">
        <v>11</v>
      </c>
      <c r="B26" s="299" t="s">
        <v>575</v>
      </c>
      <c r="C26" s="299" t="s">
        <v>595</v>
      </c>
      <c r="D26" s="299" t="s">
        <v>596</v>
      </c>
      <c r="E26" s="299" t="s">
        <v>221</v>
      </c>
      <c r="F26" s="300">
        <v>61</v>
      </c>
      <c r="G26" s="301"/>
      <c r="H26" s="302"/>
    </row>
    <row r="27" spans="1:8" ht="23.25" thickBot="1">
      <c r="A27" s="308">
        <v>12</v>
      </c>
      <c r="B27" s="309" t="s">
        <v>575</v>
      </c>
      <c r="C27" s="309" t="s">
        <v>597</v>
      </c>
      <c r="D27" s="309" t="s">
        <v>598</v>
      </c>
      <c r="E27" s="309" t="s">
        <v>221</v>
      </c>
      <c r="F27" s="310">
        <v>61</v>
      </c>
      <c r="G27" s="311"/>
      <c r="H27" s="312"/>
    </row>
    <row r="28" spans="1:8" ht="23.25" thickBot="1">
      <c r="A28" s="323">
        <v>13</v>
      </c>
      <c r="B28" s="324" t="s">
        <v>230</v>
      </c>
      <c r="C28" s="324" t="s">
        <v>599</v>
      </c>
      <c r="D28" s="324" t="s">
        <v>600</v>
      </c>
      <c r="E28" s="324" t="s">
        <v>229</v>
      </c>
      <c r="F28" s="325">
        <v>20.2</v>
      </c>
      <c r="G28" s="326"/>
      <c r="H28" s="327"/>
    </row>
    <row r="29" spans="1:8" ht="13.5" thickBot="1">
      <c r="A29" s="313"/>
      <c r="B29" s="314"/>
      <c r="C29" s="314"/>
      <c r="D29" s="314" t="s">
        <v>601</v>
      </c>
      <c r="E29" s="314"/>
      <c r="F29" s="315">
        <v>20.2</v>
      </c>
      <c r="G29" s="316"/>
      <c r="H29" s="317"/>
    </row>
    <row r="30" spans="1:8" ht="13.5" thickBot="1">
      <c r="A30" s="294"/>
      <c r="B30" s="295"/>
      <c r="C30" s="295" t="s">
        <v>201</v>
      </c>
      <c r="D30" s="295" t="s">
        <v>236</v>
      </c>
      <c r="E30" s="295"/>
      <c r="F30" s="296"/>
      <c r="G30" s="297"/>
      <c r="H30" s="297"/>
    </row>
    <row r="31" spans="1:8" ht="23.25" thickBot="1">
      <c r="A31" s="318">
        <v>14</v>
      </c>
      <c r="B31" s="319" t="s">
        <v>226</v>
      </c>
      <c r="C31" s="319" t="s">
        <v>602</v>
      </c>
      <c r="D31" s="319" t="s">
        <v>603</v>
      </c>
      <c r="E31" s="319" t="s">
        <v>209</v>
      </c>
      <c r="F31" s="320">
        <v>0.9</v>
      </c>
      <c r="G31" s="321"/>
      <c r="H31" s="322"/>
    </row>
    <row r="32" spans="1:8" ht="13.5" thickBot="1">
      <c r="A32" s="294"/>
      <c r="B32" s="295"/>
      <c r="C32" s="295" t="s">
        <v>245</v>
      </c>
      <c r="D32" s="295" t="s">
        <v>246</v>
      </c>
      <c r="E32" s="295"/>
      <c r="F32" s="296"/>
      <c r="G32" s="297"/>
      <c r="H32" s="297"/>
    </row>
    <row r="33" spans="1:8" ht="13.5" thickBot="1">
      <c r="A33" s="318">
        <v>15</v>
      </c>
      <c r="B33" s="319" t="s">
        <v>254</v>
      </c>
      <c r="C33" s="319" t="s">
        <v>604</v>
      </c>
      <c r="D33" s="319" t="s">
        <v>605</v>
      </c>
      <c r="E33" s="319" t="s">
        <v>66</v>
      </c>
      <c r="F33" s="320">
        <v>12</v>
      </c>
      <c r="G33" s="321"/>
      <c r="H33" s="322"/>
    </row>
    <row r="34" spans="1:8" ht="23.25" thickBot="1">
      <c r="A34" s="318">
        <v>16</v>
      </c>
      <c r="B34" s="319" t="s">
        <v>254</v>
      </c>
      <c r="C34" s="319" t="s">
        <v>606</v>
      </c>
      <c r="D34" s="319" t="s">
        <v>607</v>
      </c>
      <c r="E34" s="319" t="s">
        <v>209</v>
      </c>
      <c r="F34" s="320">
        <v>0.9</v>
      </c>
      <c r="G34" s="321"/>
      <c r="H34" s="322"/>
    </row>
    <row r="35" spans="1:8" ht="22.5">
      <c r="A35" s="298">
        <v>17</v>
      </c>
      <c r="B35" s="299" t="s">
        <v>254</v>
      </c>
      <c r="C35" s="299" t="s">
        <v>608</v>
      </c>
      <c r="D35" s="299" t="s">
        <v>609</v>
      </c>
      <c r="E35" s="299" t="s">
        <v>229</v>
      </c>
      <c r="F35" s="300">
        <v>2</v>
      </c>
      <c r="G35" s="301"/>
      <c r="H35" s="302"/>
    </row>
    <row r="36" spans="1:8" ht="13.5" thickBot="1">
      <c r="A36" s="308">
        <v>18</v>
      </c>
      <c r="B36" s="309" t="s">
        <v>254</v>
      </c>
      <c r="C36" s="309" t="s">
        <v>610</v>
      </c>
      <c r="D36" s="309" t="s">
        <v>611</v>
      </c>
      <c r="E36" s="309" t="s">
        <v>209</v>
      </c>
      <c r="F36" s="310">
        <v>0.89600000000000002</v>
      </c>
      <c r="G36" s="311"/>
      <c r="H36" s="312"/>
    </row>
    <row r="37" spans="1:8" ht="13.5" thickBot="1">
      <c r="A37" s="318">
        <v>19</v>
      </c>
      <c r="B37" s="319" t="s">
        <v>254</v>
      </c>
      <c r="C37" s="319" t="s">
        <v>612</v>
      </c>
      <c r="D37" s="319" t="s">
        <v>613</v>
      </c>
      <c r="E37" s="319" t="s">
        <v>221</v>
      </c>
      <c r="F37" s="320">
        <v>4.5</v>
      </c>
      <c r="G37" s="321"/>
      <c r="H37" s="322"/>
    </row>
    <row r="38" spans="1:8" ht="22.5">
      <c r="A38" s="298">
        <v>20</v>
      </c>
      <c r="B38" s="299" t="s">
        <v>575</v>
      </c>
      <c r="C38" s="299" t="s">
        <v>614</v>
      </c>
      <c r="D38" s="299" t="s">
        <v>615</v>
      </c>
      <c r="E38" s="299" t="s">
        <v>216</v>
      </c>
      <c r="F38" s="300">
        <v>29.582000000000001</v>
      </c>
      <c r="G38" s="301"/>
      <c r="H38" s="302"/>
    </row>
    <row r="39" spans="1:8" ht="22.5">
      <c r="A39" s="303">
        <v>21</v>
      </c>
      <c r="B39" s="304" t="s">
        <v>575</v>
      </c>
      <c r="C39" s="304" t="s">
        <v>616</v>
      </c>
      <c r="D39" s="304" t="s">
        <v>617</v>
      </c>
      <c r="E39" s="304" t="s">
        <v>216</v>
      </c>
      <c r="F39" s="305">
        <v>29.582000000000001</v>
      </c>
      <c r="G39" s="306"/>
      <c r="H39" s="307"/>
    </row>
    <row r="40" spans="1:8" ht="22.5">
      <c r="A40" s="303">
        <v>22</v>
      </c>
      <c r="B40" s="304" t="s">
        <v>575</v>
      </c>
      <c r="C40" s="304" t="s">
        <v>618</v>
      </c>
      <c r="D40" s="304" t="s">
        <v>619</v>
      </c>
      <c r="E40" s="304" t="s">
        <v>216</v>
      </c>
      <c r="F40" s="305">
        <v>29.582000000000001</v>
      </c>
      <c r="G40" s="306"/>
      <c r="H40" s="307"/>
    </row>
    <row r="41" spans="1:8" ht="22.5">
      <c r="A41" s="303">
        <v>23</v>
      </c>
      <c r="B41" s="304" t="s">
        <v>575</v>
      </c>
      <c r="C41" s="304" t="s">
        <v>620</v>
      </c>
      <c r="D41" s="304" t="s">
        <v>621</v>
      </c>
      <c r="E41" s="304" t="s">
        <v>216</v>
      </c>
      <c r="F41" s="305">
        <v>29.582000000000001</v>
      </c>
      <c r="G41" s="306"/>
      <c r="H41" s="307"/>
    </row>
    <row r="42" spans="1:8" ht="23.25" thickBot="1">
      <c r="A42" s="308">
        <v>24</v>
      </c>
      <c r="B42" s="309" t="s">
        <v>234</v>
      </c>
      <c r="C42" s="309" t="s">
        <v>571</v>
      </c>
      <c r="D42" s="309" t="s">
        <v>622</v>
      </c>
      <c r="E42" s="309" t="s">
        <v>266</v>
      </c>
      <c r="F42" s="310">
        <v>1</v>
      </c>
      <c r="G42" s="311"/>
      <c r="H42" s="312"/>
    </row>
    <row r="43" spans="1:8" ht="13.5" thickBot="1">
      <c r="A43" s="294"/>
      <c r="B43" s="295"/>
      <c r="C43" s="295" t="s">
        <v>267</v>
      </c>
      <c r="D43" s="295" t="s">
        <v>176</v>
      </c>
      <c r="E43" s="295"/>
      <c r="F43" s="296"/>
      <c r="G43" s="297"/>
      <c r="H43" s="297"/>
    </row>
    <row r="44" spans="1:8" ht="23.25" thickBot="1">
      <c r="A44" s="318">
        <v>25</v>
      </c>
      <c r="B44" s="319" t="s">
        <v>575</v>
      </c>
      <c r="C44" s="319" t="s">
        <v>623</v>
      </c>
      <c r="D44" s="319" t="s">
        <v>624</v>
      </c>
      <c r="E44" s="319" t="s">
        <v>216</v>
      </c>
      <c r="F44" s="320">
        <v>93.424999999999997</v>
      </c>
      <c r="G44" s="321"/>
      <c r="H44" s="322"/>
    </row>
    <row r="45" spans="1:8">
      <c r="A45" s="294"/>
      <c r="B45" s="295"/>
      <c r="C45" s="295" t="s">
        <v>269</v>
      </c>
      <c r="D45" s="295" t="s">
        <v>270</v>
      </c>
      <c r="E45" s="295"/>
      <c r="F45" s="296"/>
      <c r="G45" s="297"/>
      <c r="H45" s="297"/>
    </row>
    <row r="46" spans="1:8" ht="13.5" thickBot="1">
      <c r="A46" s="294"/>
      <c r="B46" s="295"/>
      <c r="C46" s="295" t="s">
        <v>625</v>
      </c>
      <c r="D46" s="295" t="s">
        <v>626</v>
      </c>
      <c r="E46" s="295"/>
      <c r="F46" s="296"/>
      <c r="G46" s="297"/>
      <c r="H46" s="297"/>
    </row>
    <row r="47" spans="1:8" ht="13.5" thickBot="1">
      <c r="A47" s="318">
        <v>26</v>
      </c>
      <c r="B47" s="319" t="s">
        <v>234</v>
      </c>
      <c r="C47" s="319" t="s">
        <v>627</v>
      </c>
      <c r="D47" s="319" t="s">
        <v>628</v>
      </c>
      <c r="E47" s="319" t="s">
        <v>221</v>
      </c>
      <c r="F47" s="320">
        <v>5.1749999999999998</v>
      </c>
      <c r="G47" s="321"/>
      <c r="H47" s="322"/>
    </row>
    <row r="48" spans="1:8" ht="23.25" thickBot="1">
      <c r="A48" s="318">
        <v>27</v>
      </c>
      <c r="B48" s="319" t="s">
        <v>625</v>
      </c>
      <c r="C48" s="319" t="s">
        <v>629</v>
      </c>
      <c r="D48" s="319" t="s">
        <v>630</v>
      </c>
      <c r="E48" s="319" t="s">
        <v>275</v>
      </c>
      <c r="F48" s="320">
        <v>3.21</v>
      </c>
      <c r="G48" s="321"/>
      <c r="H48" s="322"/>
    </row>
    <row r="49" spans="1:8">
      <c r="A49" s="328"/>
      <c r="B49" s="329"/>
      <c r="C49" s="329"/>
      <c r="D49" s="329" t="s">
        <v>14</v>
      </c>
      <c r="E49" s="329"/>
      <c r="F49" s="330"/>
      <c r="G49" s="331"/>
      <c r="H49" s="33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100 Kotelna_stavební část</vt:lpstr>
      <vt:lpstr>100_1 Technologie</vt:lpstr>
      <vt:lpstr>100_2 Vzduchotechnika</vt:lpstr>
      <vt:lpstr>100_4 Plynové zařízení kotelny</vt:lpstr>
      <vt:lpstr>MaR + elektro S0 100+200</vt:lpstr>
      <vt:lpstr>200 Provozní objekty</vt:lpstr>
      <vt:lpstr>Stavební úprava kanálu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 Hlínová</dc:creator>
  <cp:lastModifiedBy>Dita Doležalová</cp:lastModifiedBy>
  <cp:lastPrinted>2010-05-28T07:49:15Z</cp:lastPrinted>
  <dcterms:created xsi:type="dcterms:W3CDTF">2010-05-27T08:20:21Z</dcterms:created>
  <dcterms:modified xsi:type="dcterms:W3CDTF">2011-04-01T11:24:36Z</dcterms:modified>
</cp:coreProperties>
</file>