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3035" windowHeight="8955" tabRatio="889"/>
  </bookViews>
  <sheets>
    <sheet name="Krycí list-komplet" sheetId="1" r:id="rId1"/>
    <sheet name="Rekapitulace-komplet" sheetId="2" r:id="rId2"/>
    <sheet name="Rozpocet-komplet" sheetId="3" r:id="rId3"/>
    <sheet name="EL-rozpocet" sheetId="4" r:id="rId4"/>
    <sheet name="SL-rozpocet" sheetId="5" r:id="rId5"/>
    <sheet name="UT-V-TV_kryci list" sheetId="6" r:id="rId6"/>
    <sheet name="UT-V-TV_rekapitulace" sheetId="7" r:id="rId7"/>
    <sheet name="UT-kryci list" sheetId="10" r:id="rId8"/>
    <sheet name="UT-rekapitulace" sheetId="9" r:id="rId9"/>
    <sheet name="UT-rozpočet" sheetId="8" r:id="rId10"/>
    <sheet name="V-kryci list" sheetId="11" r:id="rId11"/>
    <sheet name="V-rekapitulace" sheetId="12" r:id="rId12"/>
    <sheet name="V-rozpocet" sheetId="13" r:id="rId13"/>
    <sheet name="TV-kryci list" sheetId="14" r:id="rId14"/>
    <sheet name="TV-rekapitulace" sheetId="15" r:id="rId15"/>
    <sheet name="TV-rozpocet" sheetId="16" r:id="rId16"/>
  </sheets>
  <externalReferences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</externalReferences>
  <calcPr calcId="125725"/>
</workbook>
</file>

<file path=xl/calcChain.xml><?xml version="1.0" encoding="utf-8"?>
<calcChain xmlns="http://schemas.openxmlformats.org/spreadsheetml/2006/main">
  <c r="R49" i="10"/>
  <c r="O49"/>
  <c r="R45"/>
  <c r="K45"/>
  <c r="E45"/>
  <c r="R44"/>
  <c r="J44"/>
  <c r="R43"/>
  <c r="E43"/>
  <c r="E42"/>
  <c r="E41"/>
  <c r="E40"/>
  <c r="E39"/>
  <c r="E38"/>
  <c r="E44" s="1"/>
  <c r="R47" s="1"/>
  <c r="R35"/>
  <c r="J35"/>
  <c r="E35"/>
  <c r="R49" i="14"/>
  <c r="O49"/>
  <c r="R45"/>
  <c r="K45"/>
  <c r="E45"/>
  <c r="J44"/>
  <c r="R43"/>
  <c r="R44" s="1"/>
  <c r="E43"/>
  <c r="E42"/>
  <c r="E41"/>
  <c r="E40"/>
  <c r="E39"/>
  <c r="E38"/>
  <c r="E44" s="1"/>
  <c r="R35"/>
  <c r="J35"/>
  <c r="E35"/>
  <c r="E18" i="15"/>
  <c r="D18"/>
  <c r="C18"/>
  <c r="E17"/>
  <c r="D17"/>
  <c r="C17"/>
  <c r="B17"/>
  <c r="A17"/>
  <c r="E16"/>
  <c r="D16"/>
  <c r="C16"/>
  <c r="B16"/>
  <c r="A16"/>
  <c r="E15"/>
  <c r="D15"/>
  <c r="C15"/>
  <c r="B15"/>
  <c r="A15"/>
  <c r="E14"/>
  <c r="D14"/>
  <c r="C14"/>
  <c r="B14"/>
  <c r="A14"/>
  <c r="B8"/>
  <c r="B7"/>
  <c r="B5"/>
  <c r="B4"/>
  <c r="B3"/>
  <c r="B2"/>
  <c r="M44" i="16"/>
  <c r="K44"/>
  <c r="I44"/>
  <c r="I41" s="1"/>
  <c r="I40" s="1"/>
  <c r="M43"/>
  <c r="K43"/>
  <c r="I43"/>
  <c r="M42"/>
  <c r="M41" s="1"/>
  <c r="M40" s="1"/>
  <c r="K42"/>
  <c r="I42"/>
  <c r="K41"/>
  <c r="K40" s="1"/>
  <c r="M39"/>
  <c r="K39"/>
  <c r="I39"/>
  <c r="M38"/>
  <c r="K38"/>
  <c r="I38"/>
  <c r="M37"/>
  <c r="K37"/>
  <c r="I37"/>
  <c r="M36"/>
  <c r="K36"/>
  <c r="I36"/>
  <c r="M35"/>
  <c r="K35"/>
  <c r="I35"/>
  <c r="M34"/>
  <c r="K34"/>
  <c r="I34"/>
  <c r="M33"/>
  <c r="K33"/>
  <c r="I33"/>
  <c r="M32"/>
  <c r="K32"/>
  <c r="I32"/>
  <c r="M31"/>
  <c r="K31"/>
  <c r="I31"/>
  <c r="M30"/>
  <c r="K30"/>
  <c r="I30"/>
  <c r="M29"/>
  <c r="K29"/>
  <c r="I29"/>
  <c r="M28"/>
  <c r="K28"/>
  <c r="I28"/>
  <c r="M27"/>
  <c r="K27"/>
  <c r="I27"/>
  <c r="M26"/>
  <c r="K26"/>
  <c r="I26"/>
  <c r="M25"/>
  <c r="K25"/>
  <c r="I25"/>
  <c r="M24"/>
  <c r="K24"/>
  <c r="I24"/>
  <c r="M23"/>
  <c r="K23"/>
  <c r="I23"/>
  <c r="M22"/>
  <c r="K22"/>
  <c r="I22"/>
  <c r="M21"/>
  <c r="K21"/>
  <c r="I21"/>
  <c r="M20"/>
  <c r="K20"/>
  <c r="I20"/>
  <c r="M19"/>
  <c r="K19"/>
  <c r="I19"/>
  <c r="M18"/>
  <c r="M15" s="1"/>
  <c r="M14" s="1"/>
  <c r="M45" s="1"/>
  <c r="K18"/>
  <c r="I18"/>
  <c r="M17"/>
  <c r="K17"/>
  <c r="K15" s="1"/>
  <c r="K14" s="1"/>
  <c r="K45" s="1"/>
  <c r="I17"/>
  <c r="M16"/>
  <c r="K16"/>
  <c r="I16"/>
  <c r="I15" s="1"/>
  <c r="I14" s="1"/>
  <c r="I45" s="1"/>
  <c r="C8"/>
  <c r="C7"/>
  <c r="C5"/>
  <c r="C4"/>
  <c r="C3"/>
  <c r="C2"/>
  <c r="R49" i="11"/>
  <c r="O49"/>
  <c r="R45"/>
  <c r="K45"/>
  <c r="E45"/>
  <c r="R44"/>
  <c r="J44"/>
  <c r="R43"/>
  <c r="E43"/>
  <c r="E42"/>
  <c r="E41"/>
  <c r="E40"/>
  <c r="E39"/>
  <c r="E38"/>
  <c r="E44" s="1"/>
  <c r="R47" s="1"/>
  <c r="R35"/>
  <c r="J35"/>
  <c r="E35"/>
  <c r="E18" i="12"/>
  <c r="D18"/>
  <c r="C18"/>
  <c r="E17"/>
  <c r="D17"/>
  <c r="C17"/>
  <c r="B17"/>
  <c r="A17"/>
  <c r="E16"/>
  <c r="D16"/>
  <c r="C16"/>
  <c r="B16"/>
  <c r="A16"/>
  <c r="E15"/>
  <c r="D15"/>
  <c r="C15"/>
  <c r="B15"/>
  <c r="A15"/>
  <c r="E14"/>
  <c r="D14"/>
  <c r="C14"/>
  <c r="B14"/>
  <c r="A14"/>
  <c r="B8"/>
  <c r="B7"/>
  <c r="B5"/>
  <c r="B4"/>
  <c r="B3"/>
  <c r="B2"/>
  <c r="M31" i="13"/>
  <c r="K31"/>
  <c r="I31"/>
  <c r="M30"/>
  <c r="K30"/>
  <c r="I30"/>
  <c r="M29"/>
  <c r="K29"/>
  <c r="I29"/>
  <c r="M28"/>
  <c r="K28"/>
  <c r="I28"/>
  <c r="M27"/>
  <c r="K27"/>
  <c r="I27"/>
  <c r="M26"/>
  <c r="K26"/>
  <c r="I26"/>
  <c r="M25"/>
  <c r="K25"/>
  <c r="I25"/>
  <c r="M24"/>
  <c r="K24"/>
  <c r="I24"/>
  <c r="M23"/>
  <c r="K23"/>
  <c r="I23"/>
  <c r="I20" s="1"/>
  <c r="I19" s="1"/>
  <c r="M22"/>
  <c r="K22"/>
  <c r="I22"/>
  <c r="M21"/>
  <c r="M20" s="1"/>
  <c r="M19" s="1"/>
  <c r="K21"/>
  <c r="I21"/>
  <c r="K20"/>
  <c r="K19" s="1"/>
  <c r="M18"/>
  <c r="K18"/>
  <c r="I18"/>
  <c r="M17"/>
  <c r="M15" s="1"/>
  <c r="M14" s="1"/>
  <c r="M32" s="1"/>
  <c r="K17"/>
  <c r="I17"/>
  <c r="M16"/>
  <c r="K16"/>
  <c r="K15" s="1"/>
  <c r="K14" s="1"/>
  <c r="K32" s="1"/>
  <c r="I16"/>
  <c r="I15"/>
  <c r="I14" s="1"/>
  <c r="I32" s="1"/>
  <c r="C8"/>
  <c r="C7"/>
  <c r="C5"/>
  <c r="C4"/>
  <c r="C3"/>
  <c r="C2"/>
  <c r="E20" i="9"/>
  <c r="D20"/>
  <c r="C20"/>
  <c r="E19"/>
  <c r="D19"/>
  <c r="C19"/>
  <c r="B19"/>
  <c r="A19"/>
  <c r="E18"/>
  <c r="D18"/>
  <c r="C18"/>
  <c r="B18"/>
  <c r="A18"/>
  <c r="E17"/>
  <c r="D17"/>
  <c r="C17"/>
  <c r="B17"/>
  <c r="A17"/>
  <c r="E16"/>
  <c r="D16"/>
  <c r="C16"/>
  <c r="B16"/>
  <c r="A16"/>
  <c r="E15"/>
  <c r="D15"/>
  <c r="C15"/>
  <c r="B15"/>
  <c r="A15"/>
  <c r="E14"/>
  <c r="D14"/>
  <c r="C14"/>
  <c r="B14"/>
  <c r="A14"/>
  <c r="B8"/>
  <c r="B7"/>
  <c r="B5"/>
  <c r="B4"/>
  <c r="B3"/>
  <c r="B2"/>
  <c r="M67" i="8"/>
  <c r="K67"/>
  <c r="I67"/>
  <c r="I64" s="1"/>
  <c r="M66"/>
  <c r="K66"/>
  <c r="I66"/>
  <c r="M65"/>
  <c r="M64" s="1"/>
  <c r="K65"/>
  <c r="I65"/>
  <c r="K64"/>
  <c r="M63"/>
  <c r="K63"/>
  <c r="I63"/>
  <c r="M62"/>
  <c r="K62"/>
  <c r="I62"/>
  <c r="M61"/>
  <c r="K61"/>
  <c r="I61"/>
  <c r="M60"/>
  <c r="K60"/>
  <c r="I60"/>
  <c r="M59"/>
  <c r="K59"/>
  <c r="I59"/>
  <c r="M58"/>
  <c r="K58"/>
  <c r="I58"/>
  <c r="M57"/>
  <c r="K57"/>
  <c r="I57"/>
  <c r="M56"/>
  <c r="K56"/>
  <c r="I56"/>
  <c r="M55"/>
  <c r="K55"/>
  <c r="I55"/>
  <c r="M54"/>
  <c r="K54"/>
  <c r="I54"/>
  <c r="M53"/>
  <c r="M50" s="1"/>
  <c r="K53"/>
  <c r="I53"/>
  <c r="M52"/>
  <c r="K52"/>
  <c r="K50" s="1"/>
  <c r="I52"/>
  <c r="M51"/>
  <c r="K51"/>
  <c r="I51"/>
  <c r="I50" s="1"/>
  <c r="M49"/>
  <c r="K49"/>
  <c r="I49"/>
  <c r="M48"/>
  <c r="K48"/>
  <c r="I48"/>
  <c r="M47"/>
  <c r="K47"/>
  <c r="I47"/>
  <c r="M46"/>
  <c r="K46"/>
  <c r="I46"/>
  <c r="M45"/>
  <c r="K45"/>
  <c r="I45"/>
  <c r="M44"/>
  <c r="K44"/>
  <c r="I44"/>
  <c r="M43"/>
  <c r="K43"/>
  <c r="I43"/>
  <c r="M42"/>
  <c r="K42"/>
  <c r="I42"/>
  <c r="M41"/>
  <c r="K41"/>
  <c r="I41"/>
  <c r="M40"/>
  <c r="K40"/>
  <c r="I40"/>
  <c r="M39"/>
  <c r="K39"/>
  <c r="I39"/>
  <c r="M38"/>
  <c r="K38"/>
  <c r="I38"/>
  <c r="M37"/>
  <c r="M34" s="1"/>
  <c r="K37"/>
  <c r="I37"/>
  <c r="M36"/>
  <c r="K36"/>
  <c r="K34" s="1"/>
  <c r="I36"/>
  <c r="M35"/>
  <c r="K35"/>
  <c r="I35"/>
  <c r="I34" s="1"/>
  <c r="M33"/>
  <c r="K33"/>
  <c r="I33"/>
  <c r="M32"/>
  <c r="K32"/>
  <c r="I32"/>
  <c r="M31"/>
  <c r="K31"/>
  <c r="I31"/>
  <c r="M30"/>
  <c r="K30"/>
  <c r="I30"/>
  <c r="M29"/>
  <c r="K29"/>
  <c r="I29"/>
  <c r="M28"/>
  <c r="K28"/>
  <c r="I28"/>
  <c r="M27"/>
  <c r="K27"/>
  <c r="I27"/>
  <c r="M26"/>
  <c r="K26"/>
  <c r="I26"/>
  <c r="M25"/>
  <c r="K25"/>
  <c r="I25"/>
  <c r="M24"/>
  <c r="K24"/>
  <c r="K21" s="1"/>
  <c r="I24"/>
  <c r="M23"/>
  <c r="K23"/>
  <c r="I23"/>
  <c r="I21" s="1"/>
  <c r="M22"/>
  <c r="K22"/>
  <c r="I22"/>
  <c r="M21"/>
  <c r="M20"/>
  <c r="K20"/>
  <c r="I20"/>
  <c r="M19"/>
  <c r="K19"/>
  <c r="I19"/>
  <c r="M18"/>
  <c r="K18"/>
  <c r="I18"/>
  <c r="M17"/>
  <c r="M15" s="1"/>
  <c r="K17"/>
  <c r="I17"/>
  <c r="M16"/>
  <c r="K16"/>
  <c r="K15" s="1"/>
  <c r="I16"/>
  <c r="I15"/>
  <c r="C8"/>
  <c r="C7"/>
  <c r="C5"/>
  <c r="C4"/>
  <c r="C3"/>
  <c r="C2"/>
  <c r="E13" i="7"/>
  <c r="D13"/>
  <c r="C13"/>
  <c r="F13" s="1"/>
  <c r="E12"/>
  <c r="D12"/>
  <c r="C12"/>
  <c r="F12" s="1"/>
  <c r="E11"/>
  <c r="D11"/>
  <c r="C11"/>
  <c r="F11" s="1"/>
  <c r="E10"/>
  <c r="E14" s="1"/>
  <c r="D10"/>
  <c r="D14" s="1"/>
  <c r="C10"/>
  <c r="C14" s="1"/>
  <c r="E7"/>
  <c r="D7"/>
  <c r="D5"/>
  <c r="B5"/>
  <c r="D4"/>
  <c r="B4"/>
  <c r="B3"/>
  <c r="Q54" i="6"/>
  <c r="Q53"/>
  <c r="Q52"/>
  <c r="Q49"/>
  <c r="O49" s="1"/>
  <c r="Q48"/>
  <c r="O48" s="1"/>
  <c r="Q47"/>
  <c r="Q45"/>
  <c r="J45"/>
  <c r="E45"/>
  <c r="Q43"/>
  <c r="E43"/>
  <c r="Q42"/>
  <c r="E42"/>
  <c r="Q41"/>
  <c r="E41"/>
  <c r="Q40"/>
  <c r="J40"/>
  <c r="E40"/>
  <c r="Q39"/>
  <c r="Q44" s="1"/>
  <c r="J39"/>
  <c r="E39"/>
  <c r="Q38"/>
  <c r="J38"/>
  <c r="E38"/>
  <c r="Q35"/>
  <c r="J35"/>
  <c r="E35"/>
  <c r="R45" i="1"/>
  <c r="R43"/>
  <c r="E45"/>
  <c r="E43"/>
  <c r="B8" i="2"/>
  <c r="B7"/>
  <c r="B5"/>
  <c r="B4"/>
  <c r="B3"/>
  <c r="B2"/>
  <c r="C8" i="3"/>
  <c r="C7"/>
  <c r="C5"/>
  <c r="C4"/>
  <c r="C3"/>
  <c r="C2"/>
  <c r="E35" i="1"/>
  <c r="J35"/>
  <c r="R35"/>
  <c r="J44"/>
  <c r="R44"/>
  <c r="K45"/>
  <c r="O49" s="1"/>
  <c r="R49" s="1"/>
  <c r="A14" i="2"/>
  <c r="B14"/>
  <c r="I16" i="3"/>
  <c r="E39" i="1" s="1"/>
  <c r="I17" i="3"/>
  <c r="I18"/>
  <c r="I19"/>
  <c r="E38" i="1" s="1"/>
  <c r="I15" i="3"/>
  <c r="I14" s="1"/>
  <c r="I21"/>
  <c r="I22"/>
  <c r="I23"/>
  <c r="I24"/>
  <c r="I25"/>
  <c r="I26"/>
  <c r="I27"/>
  <c r="I28"/>
  <c r="I29"/>
  <c r="I30"/>
  <c r="I31"/>
  <c r="I32"/>
  <c r="I33"/>
  <c r="I34"/>
  <c r="I35"/>
  <c r="I20"/>
  <c r="C16" i="2" s="1"/>
  <c r="I37" i="3"/>
  <c r="I36"/>
  <c r="C17" i="2" s="1"/>
  <c r="K16" i="3"/>
  <c r="K17"/>
  <c r="K15" s="1"/>
  <c r="K18"/>
  <c r="K19"/>
  <c r="K21"/>
  <c r="K20" s="1"/>
  <c r="D16" i="2" s="1"/>
  <c r="K22" i="3"/>
  <c r="K23"/>
  <c r="K24"/>
  <c r="K25"/>
  <c r="K26"/>
  <c r="K27"/>
  <c r="K28"/>
  <c r="K29"/>
  <c r="K30"/>
  <c r="K31"/>
  <c r="K32"/>
  <c r="K33"/>
  <c r="K34"/>
  <c r="K35"/>
  <c r="K37"/>
  <c r="K36" s="1"/>
  <c r="D17" i="2" s="1"/>
  <c r="M16" i="3"/>
  <c r="M17"/>
  <c r="M18"/>
  <c r="M15" s="1"/>
  <c r="M19"/>
  <c r="M21"/>
  <c r="M22"/>
  <c r="M20" s="1"/>
  <c r="E16" i="2" s="1"/>
  <c r="M23" i="3"/>
  <c r="M24"/>
  <c r="M25"/>
  <c r="M26"/>
  <c r="M27"/>
  <c r="M28"/>
  <c r="M29"/>
  <c r="M30"/>
  <c r="M31"/>
  <c r="M32"/>
  <c r="M33"/>
  <c r="M34"/>
  <c r="M35"/>
  <c r="M37"/>
  <c r="M36"/>
  <c r="E17" i="2" s="1"/>
  <c r="A15"/>
  <c r="B15"/>
  <c r="A16"/>
  <c r="B16"/>
  <c r="A17"/>
  <c r="B17"/>
  <c r="A18"/>
  <c r="B18"/>
  <c r="I40" i="3"/>
  <c r="E41" i="1" s="1"/>
  <c r="I41" i="3"/>
  <c r="I42"/>
  <c r="I43"/>
  <c r="I44"/>
  <c r="I45"/>
  <c r="E40" i="1" s="1"/>
  <c r="I46" i="3"/>
  <c r="I47"/>
  <c r="I48"/>
  <c r="I49"/>
  <c r="I50"/>
  <c r="I51"/>
  <c r="I52"/>
  <c r="I54"/>
  <c r="I53" s="1"/>
  <c r="C20" i="2" s="1"/>
  <c r="I55" i="3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8"/>
  <c r="I79"/>
  <c r="I80"/>
  <c r="I81"/>
  <c r="I82"/>
  <c r="I83"/>
  <c r="I77"/>
  <c r="I85"/>
  <c r="I86"/>
  <c r="I84" s="1"/>
  <c r="C22" i="2" s="1"/>
  <c r="I88" i="3"/>
  <c r="I87" s="1"/>
  <c r="C23" i="2" s="1"/>
  <c r="I89" i="3"/>
  <c r="I91"/>
  <c r="I90" s="1"/>
  <c r="C24" i="2" s="1"/>
  <c r="I92" i="3"/>
  <c r="I94"/>
  <c r="I93" s="1"/>
  <c r="C25" i="2" s="1"/>
  <c r="I95" i="3"/>
  <c r="I96"/>
  <c r="K40"/>
  <c r="K39" s="1"/>
  <c r="K41"/>
  <c r="K42"/>
  <c r="K43"/>
  <c r="K44"/>
  <c r="K45"/>
  <c r="K46"/>
  <c r="K47"/>
  <c r="K48"/>
  <c r="K49"/>
  <c r="K50"/>
  <c r="K51"/>
  <c r="K52"/>
  <c r="K54"/>
  <c r="K53" s="1"/>
  <c r="D20" i="2" s="1"/>
  <c r="K55" i="3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8"/>
  <c r="K79"/>
  <c r="K80"/>
  <c r="K81"/>
  <c r="K82"/>
  <c r="K83"/>
  <c r="K77"/>
  <c r="D21" i="2" s="1"/>
  <c r="K85" i="3"/>
  <c r="K86"/>
  <c r="K84" s="1"/>
  <c r="D22" i="2" s="1"/>
  <c r="K88" i="3"/>
  <c r="K87" s="1"/>
  <c r="D23" i="2" s="1"/>
  <c r="K89" i="3"/>
  <c r="K91"/>
  <c r="K90" s="1"/>
  <c r="D24" i="2" s="1"/>
  <c r="K92" i="3"/>
  <c r="K94"/>
  <c r="K93" s="1"/>
  <c r="D25" i="2" s="1"/>
  <c r="K95" i="3"/>
  <c r="K96"/>
  <c r="M40"/>
  <c r="M39" s="1"/>
  <c r="M41"/>
  <c r="M42"/>
  <c r="M43"/>
  <c r="M44"/>
  <c r="M45"/>
  <c r="M46"/>
  <c r="M47"/>
  <c r="M48"/>
  <c r="M49"/>
  <c r="M50"/>
  <c r="M51"/>
  <c r="M52"/>
  <c r="M54"/>
  <c r="M53" s="1"/>
  <c r="E20" i="2" s="1"/>
  <c r="M55" i="3"/>
  <c r="M56"/>
  <c r="M57"/>
  <c r="M58"/>
  <c r="M59"/>
  <c r="M60"/>
  <c r="M61"/>
  <c r="M62"/>
  <c r="M63"/>
  <c r="M64"/>
  <c r="M65"/>
  <c r="M66"/>
  <c r="M67"/>
  <c r="M68"/>
  <c r="M69"/>
  <c r="M70"/>
  <c r="M71"/>
  <c r="M72"/>
  <c r="M73"/>
  <c r="M74"/>
  <c r="M75"/>
  <c r="M76"/>
  <c r="M78"/>
  <c r="M79"/>
  <c r="M80"/>
  <c r="M81"/>
  <c r="M82"/>
  <c r="M83"/>
  <c r="M77"/>
  <c r="E21" i="2" s="1"/>
  <c r="M85" i="3"/>
  <c r="M86"/>
  <c r="M84" s="1"/>
  <c r="E22" i="2" s="1"/>
  <c r="M88" i="3"/>
  <c r="M87" s="1"/>
  <c r="E23" i="2" s="1"/>
  <c r="M89" i="3"/>
  <c r="M91"/>
  <c r="M90" s="1"/>
  <c r="E24" i="2" s="1"/>
  <c r="M92" i="3"/>
  <c r="M94"/>
  <c r="M93" s="1"/>
  <c r="E25" i="2" s="1"/>
  <c r="M95" i="3"/>
  <c r="M96"/>
  <c r="A19" i="2"/>
  <c r="B19"/>
  <c r="A20"/>
  <c r="B20"/>
  <c r="A21"/>
  <c r="B21"/>
  <c r="C21"/>
  <c r="A22"/>
  <c r="B22"/>
  <c r="A23"/>
  <c r="B23"/>
  <c r="A24"/>
  <c r="B24"/>
  <c r="A25"/>
  <c r="B25"/>
  <c r="A26"/>
  <c r="B26"/>
  <c r="I99" i="3"/>
  <c r="E42" i="1" s="1"/>
  <c r="I100" i="3"/>
  <c r="I98" s="1"/>
  <c r="I102"/>
  <c r="I101" s="1"/>
  <c r="C28" i="2" s="1"/>
  <c r="I103" i="3"/>
  <c r="I104"/>
  <c r="K99"/>
  <c r="K100"/>
  <c r="K98"/>
  <c r="D27" i="2" s="1"/>
  <c r="K102" i="3"/>
  <c r="K103"/>
  <c r="K104"/>
  <c r="K101"/>
  <c r="M99"/>
  <c r="M98" s="1"/>
  <c r="M100"/>
  <c r="M102"/>
  <c r="M101" s="1"/>
  <c r="E28" i="2" s="1"/>
  <c r="M103" i="3"/>
  <c r="M104"/>
  <c r="A27" i="2"/>
  <c r="B27"/>
  <c r="A28"/>
  <c r="B28"/>
  <c r="D28"/>
  <c r="R50" i="10" l="1"/>
  <c r="O48"/>
  <c r="R48" s="1"/>
  <c r="R47" i="14"/>
  <c r="O48" i="11"/>
  <c r="R48" s="1"/>
  <c r="R50" s="1"/>
  <c r="I14" i="8"/>
  <c r="I68" s="1"/>
  <c r="K14"/>
  <c r="K68" s="1"/>
  <c r="M14"/>
  <c r="M68" s="1"/>
  <c r="F10" i="7"/>
  <c r="F14" s="1"/>
  <c r="J44" i="6"/>
  <c r="E44"/>
  <c r="Q50"/>
  <c r="M38" i="3"/>
  <c r="E18" i="2" s="1"/>
  <c r="E19"/>
  <c r="D19"/>
  <c r="K38" i="3"/>
  <c r="D18" i="2" s="1"/>
  <c r="D15"/>
  <c r="K14" i="3"/>
  <c r="C14" i="2"/>
  <c r="M97" i="3"/>
  <c r="E26" i="2" s="1"/>
  <c r="E27"/>
  <c r="E15"/>
  <c r="M14" i="3"/>
  <c r="C27" i="2"/>
  <c r="I97" i="3"/>
  <c r="C26" i="2" s="1"/>
  <c r="E44" i="1"/>
  <c r="R47" s="1"/>
  <c r="K97" i="3"/>
  <c r="D26" i="2" s="1"/>
  <c r="I39" i="3"/>
  <c r="C15" i="2"/>
  <c r="R50" i="14" l="1"/>
  <c r="O48"/>
  <c r="R48" s="1"/>
  <c r="I38" i="3"/>
  <c r="C19" i="2"/>
  <c r="D14"/>
  <c r="K105" i="3"/>
  <c r="D29" i="2" s="1"/>
  <c r="O48" i="1"/>
  <c r="R48" s="1"/>
  <c r="R50" s="1"/>
  <c r="E14" i="2"/>
  <c r="M105" i="3"/>
  <c r="E29" i="2" s="1"/>
  <c r="C18" l="1"/>
  <c r="I105" i="3"/>
  <c r="C29" i="2" s="1"/>
</calcChain>
</file>

<file path=xl/sharedStrings.xml><?xml version="1.0" encoding="utf-8"?>
<sst xmlns="http://schemas.openxmlformats.org/spreadsheetml/2006/main" count="2477" uniqueCount="833">
  <si>
    <t>KRYCÍ LIST ROZPOČTU</t>
  </si>
  <si>
    <t>Název stavby</t>
  </si>
  <si>
    <t>Podpora praktické výuky technických oborů na SPŠ Trutnov - Z</t>
  </si>
  <si>
    <t>JKSO</t>
  </si>
  <si>
    <t xml:space="preserve"> </t>
  </si>
  <si>
    <t>Kód stavby</t>
  </si>
  <si>
    <t>Jansaprojekt5</t>
  </si>
  <si>
    <t>Název objektu</t>
  </si>
  <si>
    <t>Stavební a profesní práce - březen 2011 - Z</t>
  </si>
  <si>
    <t>EČO</t>
  </si>
  <si>
    <t>Kód objektu</t>
  </si>
  <si>
    <t>2</t>
  </si>
  <si>
    <t>Název části</t>
  </si>
  <si>
    <t>Místo</t>
  </si>
  <si>
    <t>Mladé Buky 5/6</t>
  </si>
  <si>
    <t>Kód části</t>
  </si>
  <si>
    <t>Název podčásti</t>
  </si>
  <si>
    <t>Kód podčásti</t>
  </si>
  <si>
    <t>IČO</t>
  </si>
  <si>
    <t>DIČ</t>
  </si>
  <si>
    <t>Objednatel</t>
  </si>
  <si>
    <t xml:space="preserve">Královéhradecký kraj, Pivovarské nám. 1245/2,H.K. </t>
  </si>
  <si>
    <t>Projektant</t>
  </si>
  <si>
    <t>Jansa Projekt s.r.o., Spojených nár. 2805, D.K.n.L</t>
  </si>
  <si>
    <t>Zhotovitel</t>
  </si>
  <si>
    <t>Rozpočet číslo</t>
  </si>
  <si>
    <t>Zpracoval</t>
  </si>
  <si>
    <t>Dne</t>
  </si>
  <si>
    <t>ing. V. Švehla</t>
  </si>
  <si>
    <t>23.03.2011</t>
  </si>
  <si>
    <t xml:space="preserve">               Měrné a účelové jednotky</t>
  </si>
  <si>
    <t xml:space="preserve">            Počet</t>
  </si>
  <si>
    <t xml:space="preserve">    Náklady / 1 m.j.</t>
  </si>
  <si>
    <t xml:space="preserve">             Počet</t>
  </si>
  <si>
    <t xml:space="preserve">     Náklady / 1 m.j.</t>
  </si>
  <si>
    <t xml:space="preserve">                Počet</t>
  </si>
  <si>
    <t xml:space="preserve">        Náklady / 1 m.j.</t>
  </si>
  <si>
    <t xml:space="preserve">               Rozpočtové náklady v</t>
  </si>
  <si>
    <t>CZK</t>
  </si>
  <si>
    <t>A</t>
  </si>
  <si>
    <t>Základní rozp. náklady</t>
  </si>
  <si>
    <t>B</t>
  </si>
  <si>
    <t>Doplňkové náklady</t>
  </si>
  <si>
    <t>C</t>
  </si>
  <si>
    <t>Náklady na umístění stavby</t>
  </si>
  <si>
    <t>HSV</t>
  </si>
  <si>
    <t>Dodávky</t>
  </si>
  <si>
    <t>Práce přesčas</t>
  </si>
  <si>
    <t>Zařízení staveniště</t>
  </si>
  <si>
    <t>%</t>
  </si>
  <si>
    <t>Montáž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</si>
  <si>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</si>
  <si>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</si>
  <si>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</si>
  <si>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</si>
  <si>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</si>
  <si>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</si>
  <si>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</si>
  <si>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</si>
  <si>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</si>
  <si>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ZRN (ř. 1-6)</t>
  </si>
  <si>
    <t>DN (ř. 8-11)</t>
  </si>
  <si>
    <t>NUS (ř. 13-18)</t>
  </si>
  <si>
    <t>HZS</t>
  </si>
  <si>
    <t>Kompl. činnost</t>
  </si>
  <si>
    <t>Ostatní náklady</t>
  </si>
  <si>
    <t>D</t>
  </si>
  <si>
    <t>Celkové náklady</t>
  </si>
  <si>
    <t>Součet 7, 12, 19-22</t>
  </si>
  <si>
    <t>Datum a podpis</t>
  </si>
  <si>
    <t>Razítko</t>
  </si>
  <si>
    <t>DPH</t>
  </si>
  <si>
    <t>Cena s DPH (ř. 23-25)</t>
  </si>
  <si>
    <t>E</t>
  </si>
  <si>
    <t>Přípočty a odpočty</t>
  </si>
  <si>
    <t>Dodávky objednatele</t>
  </si>
  <si>
    <t>Klouzavá doložka</t>
  </si>
  <si>
    <t>Zvýhodnění + -</t>
  </si>
  <si>
    <t>REKAPITULACE ROZPOČTU</t>
  </si>
  <si>
    <t>Stavba:</t>
  </si>
  <si>
    <t>Objekt:</t>
  </si>
  <si>
    <t>Část:</t>
  </si>
  <si>
    <t xml:space="preserve">JKSO: </t>
  </si>
  <si>
    <t>Objednatel:</t>
  </si>
  <si>
    <t>Zhotovitel:</t>
  </si>
  <si>
    <t>Datum:</t>
  </si>
  <si>
    <t>24.3.2011</t>
  </si>
  <si>
    <t>Kód</t>
  </si>
  <si>
    <t>Popis</t>
  </si>
  <si>
    <t>Cena celkem</t>
  </si>
  <si>
    <t>Hmotnost celkem</t>
  </si>
  <si>
    <t>Suť celkem</t>
  </si>
  <si>
    <t>Celkem</t>
  </si>
  <si>
    <t>ROZPOČET</t>
  </si>
  <si>
    <t>JKSO:</t>
  </si>
  <si>
    <t>P.Č.</t>
  </si>
  <si>
    <t>TV</t>
  </si>
  <si>
    <t>KCN</t>
  </si>
  <si>
    <t>Kód položky</t>
  </si>
  <si>
    <t>MJ</t>
  </si>
  <si>
    <t>Množství celkem</t>
  </si>
  <si>
    <t>Cena jednotková</t>
  </si>
  <si>
    <t>Hmotnost</t>
  </si>
  <si>
    <t>Hmotnost sutě</t>
  </si>
  <si>
    <t>Hmotnost sutě celkem</t>
  </si>
  <si>
    <t>Sazba DPH</t>
  </si>
  <si>
    <t>Typ položky</t>
  </si>
  <si>
    <t>Úroveň</t>
  </si>
  <si>
    <t>Práce a dodávky HSV</t>
  </si>
  <si>
    <t>0</t>
  </si>
  <si>
    <t>6</t>
  </si>
  <si>
    <t>Úpravy povrchu, podlahy, osazení</t>
  </si>
  <si>
    <t>1</t>
  </si>
  <si>
    <t>K</t>
  </si>
  <si>
    <t>014</t>
  </si>
  <si>
    <t>612421131</t>
  </si>
  <si>
    <t>Oprava vnitřních omítek štukových stěn MV v rozsahu do 5 %</t>
  </si>
  <si>
    <t>m2</t>
  </si>
  <si>
    <t>011</t>
  </si>
  <si>
    <t>612476617</t>
  </si>
  <si>
    <t>Sanační omítka zdiva tl 22 mm štuková SR 22 a FS 33</t>
  </si>
  <si>
    <t>3</t>
  </si>
  <si>
    <t>642944121</t>
  </si>
  <si>
    <t>Osazování ocelových zárubní dodatečné pl do 2,5 m2</t>
  </si>
  <si>
    <t>kus</t>
  </si>
  <si>
    <t>4</t>
  </si>
  <si>
    <t>M</t>
  </si>
  <si>
    <t>MAT</t>
  </si>
  <si>
    <t>553311851</t>
  </si>
  <si>
    <t>zárubeň ocelová PZ HSE 600-1000/1970</t>
  </si>
  <si>
    <t>9</t>
  </si>
  <si>
    <t>Ostatní konstrukce a práce-bourání</t>
  </si>
  <si>
    <t>5</t>
  </si>
  <si>
    <t>003</t>
  </si>
  <si>
    <t>949111113</t>
  </si>
  <si>
    <t>Lešení lehké pomocné kozové trubkové o výšce lešeňové podlahy do 2,5 m</t>
  </si>
  <si>
    <t>952901111</t>
  </si>
  <si>
    <t>Vyčištění budov bytové a občanské výstavby při výšce podlaží do 4 m</t>
  </si>
  <si>
    <t>7</t>
  </si>
  <si>
    <t>013</t>
  </si>
  <si>
    <t>962031133</t>
  </si>
  <si>
    <t>Bourání příček z cihel pálených na MVC tl do 150 mm</t>
  </si>
  <si>
    <t>8</t>
  </si>
  <si>
    <t>962032241</t>
  </si>
  <si>
    <t>Bourání zdiva z cihel pálených nebo vápenopískových na MC</t>
  </si>
  <si>
    <t>m3</t>
  </si>
  <si>
    <t>978013111</t>
  </si>
  <si>
    <t>Otlučení vnitřních omítek stěn MV nebo MVC stěn o rozsahu do 5 %</t>
  </si>
  <si>
    <t>10</t>
  </si>
  <si>
    <t>978013191</t>
  </si>
  <si>
    <t>Otlučení vnitřních omítek stěn MV nebo MVC stěn o rozsahu do 100 %</t>
  </si>
  <si>
    <t>11</t>
  </si>
  <si>
    <t>978023411</t>
  </si>
  <si>
    <t>Vysekání a vyčištění spár zdiva cihelného mimo komínového</t>
  </si>
  <si>
    <t>12</t>
  </si>
  <si>
    <t>968072455</t>
  </si>
  <si>
    <t>Vybourání kovových dveřních zárubní pl do 2 m2</t>
  </si>
  <si>
    <t>13</t>
  </si>
  <si>
    <t>979011111</t>
  </si>
  <si>
    <t>Svislá doprava suti a vybouraných hmot za prvé podlaží</t>
  </si>
  <si>
    <t>t</t>
  </si>
  <si>
    <t>14</t>
  </si>
  <si>
    <t>979011121</t>
  </si>
  <si>
    <t>Svislá doprava suti a vybouraných hmot ZKD podlaží</t>
  </si>
  <si>
    <t>15</t>
  </si>
  <si>
    <t>979081111</t>
  </si>
  <si>
    <t>Odvoz suti a vybouraných hmot na skládku do 1 km</t>
  </si>
  <si>
    <t>16</t>
  </si>
  <si>
    <t>979081121</t>
  </si>
  <si>
    <t>Odvoz suti a vybouraných hmot na skládku ZKD 1 km přes 1 km</t>
  </si>
  <si>
    <t>17</t>
  </si>
  <si>
    <t>979082111</t>
  </si>
  <si>
    <t>Vnitrostaveništní vodorovná doprava suti a vybouraných hmot do 10 m</t>
  </si>
  <si>
    <t>18</t>
  </si>
  <si>
    <t>979082121</t>
  </si>
  <si>
    <t>Vnitrostaveništní vodorovná doprava suti a vybouraných hmot ZKD 5 m přes 10 m</t>
  </si>
  <si>
    <t>19</t>
  </si>
  <si>
    <t>979098191</t>
  </si>
  <si>
    <t>Poplatek za skládku netříděné suti</t>
  </si>
  <si>
    <t>99</t>
  </si>
  <si>
    <t>Přesun hmot</t>
  </si>
  <si>
    <t>20</t>
  </si>
  <si>
    <t>999281111</t>
  </si>
  <si>
    <t>Přesun hmot pro opravy a údržbu budov v do 25 m</t>
  </si>
  <si>
    <t>Práce a dodávky PSV</t>
  </si>
  <si>
    <t>763</t>
  </si>
  <si>
    <t>Montované konstrukce – dřevostavby, sádrokartony</t>
  </si>
  <si>
    <t>21</t>
  </si>
  <si>
    <t>763111427</t>
  </si>
  <si>
    <t>SDK příčka tl 150 mm profil CW+UW 100 desky 2xDF 12,5 TI 80 mm EI 90 Rw 55 dB</t>
  </si>
  <si>
    <t>22</t>
  </si>
  <si>
    <t>763111717</t>
  </si>
  <si>
    <t>SDK příčka základní penetrační nátěr</t>
  </si>
  <si>
    <t>23</t>
  </si>
  <si>
    <t>763131412</t>
  </si>
  <si>
    <t>SDK podhled desky 1xA 12,5 TI 100 mm dvouvrstvá spodní kce profil CD+UD</t>
  </si>
  <si>
    <t>24</t>
  </si>
  <si>
    <t>763131714</t>
  </si>
  <si>
    <t>SDK podhled základní penetrační nátěr</t>
  </si>
  <si>
    <t>25</t>
  </si>
  <si>
    <t>763181321</t>
  </si>
  <si>
    <t>Montáž jednokřídlové kovové zárubně v do 4,75 m SDK příčka</t>
  </si>
  <si>
    <t>26</t>
  </si>
  <si>
    <t>27</t>
  </si>
  <si>
    <t>763181322</t>
  </si>
  <si>
    <t>Montáž dvoukřídlové kovové zárubně v do 4,75 m SDK příčka</t>
  </si>
  <si>
    <t>28</t>
  </si>
  <si>
    <t>553311852</t>
  </si>
  <si>
    <t>zárubeň ocelová PZ HSE 1250-1850/1970</t>
  </si>
  <si>
    <t>29</t>
  </si>
  <si>
    <t>763111821</t>
  </si>
  <si>
    <t>Demontáž SDK příčky se zdvojenou ocelovou nosnou konstrukcí opláštění dvojité</t>
  </si>
  <si>
    <t>30</t>
  </si>
  <si>
    <t>763181811</t>
  </si>
  <si>
    <t>Demontáž jednokřídlové kovové zárubně v do 2,75 m SDK příčka</t>
  </si>
  <si>
    <t>31</t>
  </si>
  <si>
    <t>32</t>
  </si>
  <si>
    <t>33</t>
  </si>
  <si>
    <t>998763303</t>
  </si>
  <si>
    <t>Přesun hmot pro sádrokartonové konstrukce v objektech v do 24 m</t>
  </si>
  <si>
    <t>766</t>
  </si>
  <si>
    <t>Konstrukce truhlářské</t>
  </si>
  <si>
    <t>34</t>
  </si>
  <si>
    <t>766621011</t>
  </si>
  <si>
    <t>Montáž oken jednoduchých pevných výšky do 1,5m s rámem do zdiva</t>
  </si>
  <si>
    <t>35</t>
  </si>
  <si>
    <t>6114382101</t>
  </si>
  <si>
    <t>okno dřevěné pevně zasklené 60x90 cm</t>
  </si>
  <si>
    <t>36</t>
  </si>
  <si>
    <t>6114383101</t>
  </si>
  <si>
    <t>okno dřevěné pevně zasklené 90x90 cm</t>
  </si>
  <si>
    <t>37</t>
  </si>
  <si>
    <t>6114385101</t>
  </si>
  <si>
    <t>okno dřevěné pevně zasklené 150x90 cm</t>
  </si>
  <si>
    <t>38</t>
  </si>
  <si>
    <t>766660022</t>
  </si>
  <si>
    <t>Montáž dveřních křídel otvíravých 1křídlových š přes 0,8 m požárních do ocelové zárubně</t>
  </si>
  <si>
    <t>39</t>
  </si>
  <si>
    <t>6116171301</t>
  </si>
  <si>
    <t xml:space="preserve">dveře vnitřní hladké HPL plné 1křídlové 60x197 cm </t>
  </si>
  <si>
    <t>40</t>
  </si>
  <si>
    <t>6116172101</t>
  </si>
  <si>
    <t xml:space="preserve">dveře vnitřní hladké HPL plné 1křídlové 80x197 cm </t>
  </si>
  <si>
    <t>41</t>
  </si>
  <si>
    <t>6116172501</t>
  </si>
  <si>
    <t xml:space="preserve">dveře vnitřní hladké HPL plné 1křídlové 90x197 cm </t>
  </si>
  <si>
    <t>42</t>
  </si>
  <si>
    <t>6116172502</t>
  </si>
  <si>
    <t xml:space="preserve">dveře vnitřní hladké HPL plné 1křídlové 100x197 cm </t>
  </si>
  <si>
    <t>43</t>
  </si>
  <si>
    <t>611960017</t>
  </si>
  <si>
    <t>Příplatek za protipožární dveře EI (EW) 30 DP3 - jednokřídlé 60,70,80,90</t>
  </si>
  <si>
    <t>44</t>
  </si>
  <si>
    <t>766660031</t>
  </si>
  <si>
    <t>Montáž dveřních křídel otvíravých 2křídlových požárních do ocelové zárubně</t>
  </si>
  <si>
    <t>45</t>
  </si>
  <si>
    <t>6116173601</t>
  </si>
  <si>
    <t xml:space="preserve">dveře vnitřní hladké HPL plné 2křídlové 145x197 cm </t>
  </si>
  <si>
    <t>46</t>
  </si>
  <si>
    <t>6116174001</t>
  </si>
  <si>
    <t xml:space="preserve">dveře vnitřní hladké HPL plné 2křídlové 175x197 cm </t>
  </si>
  <si>
    <t>47</t>
  </si>
  <si>
    <t>611960018</t>
  </si>
  <si>
    <t>Příplatek za protipožární dveře EI (EW) 30 DP3 - dvoukřídlé 125,145,165,185</t>
  </si>
  <si>
    <t>48</t>
  </si>
  <si>
    <t>766660717</t>
  </si>
  <si>
    <t>Montáž dveřních křídel samozavírače na ocelovou zárubeň</t>
  </si>
  <si>
    <t>49</t>
  </si>
  <si>
    <t>549172651</t>
  </si>
  <si>
    <t>samozavírač dveří hydraulický pro PP dveře</t>
  </si>
  <si>
    <t>50</t>
  </si>
  <si>
    <t>766660722</t>
  </si>
  <si>
    <t>Montáž dveřního kování</t>
  </si>
  <si>
    <t>51</t>
  </si>
  <si>
    <t>549960002</t>
  </si>
  <si>
    <t>Dveřní kování</t>
  </si>
  <si>
    <t>52</t>
  </si>
  <si>
    <t>766660011</t>
  </si>
  <si>
    <t>Montáž dveřních křídel otvíravých 2křídlových š do 1,45 m do ocelové zárubně</t>
  </si>
  <si>
    <t>53</t>
  </si>
  <si>
    <t>54</t>
  </si>
  <si>
    <t>55</t>
  </si>
  <si>
    <t>56</t>
  </si>
  <si>
    <t>998766103</t>
  </si>
  <si>
    <t>Přesun hmot pro konstrukce truhlářské v objektech v do 24 m</t>
  </si>
  <si>
    <t>776</t>
  </si>
  <si>
    <t>Podlahy povlakové</t>
  </si>
  <si>
    <t>57</t>
  </si>
  <si>
    <t>776561110</t>
  </si>
  <si>
    <t>Lepení pásů povlakových podlah z přírodního nebo korkového linolea</t>
  </si>
  <si>
    <t>58</t>
  </si>
  <si>
    <t>607561100</t>
  </si>
  <si>
    <t>krytina podlahová vinyl, šířka 2 m, tl. 2 mm</t>
  </si>
  <si>
    <t>59</t>
  </si>
  <si>
    <t>776590150</t>
  </si>
  <si>
    <t>Úprava podkladu nášlapných ploch penetrací</t>
  </si>
  <si>
    <t>60</t>
  </si>
  <si>
    <t>232262450</t>
  </si>
  <si>
    <t xml:space="preserve">penetrace akrylát </t>
  </si>
  <si>
    <t>61</t>
  </si>
  <si>
    <t>776990111</t>
  </si>
  <si>
    <t>Vyrovnání podkladu samonivelační stěrkou tl 3 mm pevnosti 15 Mpa</t>
  </si>
  <si>
    <t>62</t>
  </si>
  <si>
    <t>998776103</t>
  </si>
  <si>
    <t>Přesun hmot pro podlahy povlakové v objektech v do 24 m</t>
  </si>
  <si>
    <t>777</t>
  </si>
  <si>
    <t>Podlahy lité</t>
  </si>
  <si>
    <t>63</t>
  </si>
  <si>
    <t>7771150311</t>
  </si>
  <si>
    <t>Podlahy lité epoxidové tl 3 mm</t>
  </si>
  <si>
    <t>64</t>
  </si>
  <si>
    <t>998777103</t>
  </si>
  <si>
    <t>Přesun hmot pro podlahy lité v objektech v do 24 m</t>
  </si>
  <si>
    <t>783</t>
  </si>
  <si>
    <t>Dokončovací práce - nátěry</t>
  </si>
  <si>
    <t>65</t>
  </si>
  <si>
    <t>783221111</t>
  </si>
  <si>
    <t>Nátěry syntetické KDK barva dražší lesklý povrch 1x antikorozní, 1x základní, 1x  email</t>
  </si>
  <si>
    <t>66</t>
  </si>
  <si>
    <t>784</t>
  </si>
  <si>
    <t>Dokončovací práce - malby</t>
  </si>
  <si>
    <t>67</t>
  </si>
  <si>
    <t>784412302</t>
  </si>
  <si>
    <t>Pačokování vápenným mlékem se začištěním dvojnásobné v místnostech v do 5 m</t>
  </si>
  <si>
    <t>68</t>
  </si>
  <si>
    <t>784453621</t>
  </si>
  <si>
    <t>Malby směsi tekuté disperzní bílé omyvatelné dvojnásobné s penetrací místnost v do 3,8 m</t>
  </si>
  <si>
    <t>787</t>
  </si>
  <si>
    <t>Dokončovací práce - zasklívání</t>
  </si>
  <si>
    <t>69</t>
  </si>
  <si>
    <t>787911111</t>
  </si>
  <si>
    <t>Montáž bezpečnostní fólie na sklo</t>
  </si>
  <si>
    <t>70</t>
  </si>
  <si>
    <t>634790180</t>
  </si>
  <si>
    <t>fólie na sklo bezpečnostní ochranná, SC 7, čirá, 85%, role 1,524 m</t>
  </si>
  <si>
    <t>71</t>
  </si>
  <si>
    <t>998787103</t>
  </si>
  <si>
    <t>Přesun hmot pro zasklívání v objektech v do 24 m</t>
  </si>
  <si>
    <t>Práce a dodávky M</t>
  </si>
  <si>
    <t>21-M</t>
  </si>
  <si>
    <t>Elektromontáže</t>
  </si>
  <si>
    <t>72</t>
  </si>
  <si>
    <t>999960047</t>
  </si>
  <si>
    <t>Elektromontáže - silnoproud</t>
  </si>
  <si>
    <t>kpl</t>
  </si>
  <si>
    <t>73</t>
  </si>
  <si>
    <t>999960048</t>
  </si>
  <si>
    <t>Elektromontáže - slaboproud</t>
  </si>
  <si>
    <t>24-M</t>
  </si>
  <si>
    <t>Montáže vzduchotechnických zařízení</t>
  </si>
  <si>
    <t>74</t>
  </si>
  <si>
    <t>999960050</t>
  </si>
  <si>
    <t>Ústřední vytápění</t>
  </si>
  <si>
    <t>75</t>
  </si>
  <si>
    <t>999960051</t>
  </si>
  <si>
    <t>Větrání</t>
  </si>
  <si>
    <t>76</t>
  </si>
  <si>
    <t>999960052</t>
  </si>
  <si>
    <t>Tlakový vzduch</t>
  </si>
  <si>
    <t>Pořadí</t>
  </si>
  <si>
    <t>Popis položky</t>
  </si>
  <si>
    <t>Výměra celkem</t>
  </si>
  <si>
    <t>Komentář</t>
  </si>
  <si>
    <t>EL Elektrorozvody</t>
  </si>
  <si>
    <t>331-010</t>
  </si>
  <si>
    <r>
      <t>R-H</t>
    </r>
    <r>
      <rPr>
        <sz val="10"/>
        <rFont val="Arial"/>
        <charset val="110"/>
      </rPr>
      <t xml:space="preserve">, Úprava stávajícího skříňového rozvaděče. Doplnění
4x poj. odpojovač velikost 22x58 3-pól, 6x válcová poj. 80A,
6x válc. poj. 100A, 1x jistič 2A/C, instalační stykač 2x 80A
3S, 2x 110A 3S, přepěťová ochr. stupeň "B" a "C",  přísl. </t>
    </r>
  </si>
  <si>
    <t>ks</t>
  </si>
  <si>
    <t>331-012</t>
  </si>
  <si>
    <r>
      <t xml:space="preserve">R-1, </t>
    </r>
    <r>
      <rPr>
        <sz val="10"/>
        <rFont val="MS Sans Serif"/>
        <family val="2"/>
        <charset val="238"/>
      </rPr>
      <t>O</t>
    </r>
    <r>
      <rPr>
        <sz val="10"/>
        <rFont val="Arial"/>
        <charset val="110"/>
      </rPr>
      <t>celoplechové rozvodnice, na omítku,
72 modulů, IP44, do 125A, rozměr 550x500x160
Vypínač 3-pól. 80A, vypínací spoušť, STOP tlačítko,
jističe 1-pól 1x 2A/C, 1x 6A/B, 7x 10A/C, 7x 16A/B,
3-pól. 2x 16A/B, proud. chránič 3+N pól 25A/0,03A,
1x imp. relé 1S, 16A, 230V, příslušenství</t>
    </r>
  </si>
  <si>
    <t>331-013</t>
  </si>
  <si>
    <r>
      <t xml:space="preserve">R-2, </t>
    </r>
    <r>
      <rPr>
        <sz val="10"/>
        <rFont val="MS Sans Serif"/>
        <family val="2"/>
        <charset val="238"/>
      </rPr>
      <t>O</t>
    </r>
    <r>
      <rPr>
        <sz val="10"/>
        <rFont val="Arial"/>
        <charset val="110"/>
      </rPr>
      <t>celoplechové rozvodnice, na omítku,
48 modulů, IP44, do 125A, rozměr 300x650x160,
Vypínač 3-pól. 80A, vypínací spoušť, STOP tlačítko,
jističe 1-pól 1x 2A/C, 2x 10A/C, 4x 16A/B, 3-pól. 1x 16A/B,
1x poj. odpojovač vel. 22x58 3-pól., 3x válc. poj. 63A,
proud. chránič 3+N pól 25A/0,03A, příslušenství</t>
    </r>
  </si>
  <si>
    <t>331-014</t>
  </si>
  <si>
    <r>
      <t>R-3,</t>
    </r>
    <r>
      <rPr>
        <sz val="10"/>
        <rFont val="MS Sans Serif"/>
        <family val="2"/>
        <charset val="238"/>
      </rPr>
      <t>O</t>
    </r>
    <r>
      <rPr>
        <sz val="10"/>
        <rFont val="Arial"/>
        <charset val="110"/>
      </rPr>
      <t>celoplechové rozvodnice, na omítku,
96 modulů, IP44, do 125A, rozměr 550x650x160,
Vypínač 3-pól. 125A, vypínací spoušť, jističe 1-pól 2x 2A/C, 
1x 6A/C, 1x 10/B, 3x 10A/C, 6x 16A/B, 3-pól. 3x 16A/B,
2x poj. odpojovač vel. 22x58 3-pól., 6x válc. poj. 80A,
proud. chránič 3+N pól 25A/0,03A, 3x stykač 1S, 25A, 230V,
příslušenství</t>
    </r>
  </si>
  <si>
    <r>
      <t>R-4,</t>
    </r>
    <r>
      <rPr>
        <sz val="10"/>
        <rFont val="MS Sans Serif"/>
        <family val="2"/>
        <charset val="238"/>
      </rPr>
      <t>O</t>
    </r>
    <r>
      <rPr>
        <sz val="10"/>
        <rFont val="Arial"/>
        <charset val="110"/>
      </rPr>
      <t>celoplechové rozvodnice, na omítku,
96 modulů, IP44, do 125A, rozměr 550x650x160,
Vypínač 3-pól. 125A, vypínací spoušť, STOP tlačítko, 
jističe 1-pól 2x 2A/C, 1x 10/B, 3x 10A/C, 6x 16A/B,
3-pól. 4x 16A/B, 2x poj. odpojovač vel. 22x58 3-pól.,
6x válc. poj. 80A, proud. chránič 3+N pól 25A/0,03A,
3x stykač 1S, 25A, 230V, příslušenství</t>
    </r>
  </si>
  <si>
    <t>331-015</t>
  </si>
  <si>
    <r>
      <t>R2-14</t>
    </r>
    <r>
      <rPr>
        <sz val="10"/>
        <rFont val="Arial"/>
        <charset val="110"/>
      </rPr>
      <t>, Oceloplechová rozvodnice, na omítku
48 modulů, IP44, do 125A, rozměr 300x650x160
Vypínač 3-pól. 40A, vypínací spoušť, jističe 1-pól 1x 2A/C,
1x 6A/C, 1x 10A/C, 8x 16A/B, 1x poj. odp. vel. 14x51 3-pól.,
3x válc. poj. 25A, proud chránič 3+N pól 25A/0,03A,
svodič přepětí "C", příslušenství</t>
    </r>
  </si>
  <si>
    <t>331-016</t>
  </si>
  <si>
    <r>
      <t>R2-15</t>
    </r>
    <r>
      <rPr>
        <sz val="10"/>
        <rFont val="Arial"/>
        <charset val="110"/>
      </rPr>
      <t>, Oceloplechová rozvodnice, na omítku
3 řady, 36 modulů, IP44, do 125A, rozměr 300x500x160
Vypínač 3-pól. 25A, vypínací spoušť, jističe 1-pól 1x 2A/C,
1x 10A/C, 6x 16A/B, proud chránič 3+N pól 25A/0,03A,
příslušenství</t>
    </r>
  </si>
  <si>
    <t>331-017</t>
  </si>
  <si>
    <r>
      <t>R2-16</t>
    </r>
    <r>
      <rPr>
        <sz val="10"/>
        <rFont val="Arial"/>
        <charset val="110"/>
      </rPr>
      <t>, Oceloplechová rozvodnice, na omítku
72 modulů, IP44, do 125A, rozměr 550x500x160
Vypínač 3-pól. 63A, vypínací spoušť, STOP tlačítko,
jističe 1-pól 2x 2A/C, 1x 6A/B, 3x 10A/C, 9x 16A/B,
3-pól. 3x 16A/B, 2x poj. odp. vel. 14x51 3-pól.,
6x válc. poj. 40A, proud chránič 3+N pól 25A/0,03A,
1x impuslní relé 1S, 16A, 230V, 2x stykač 1S, 25A,
svodič přepětí "C", příslušenství</t>
    </r>
  </si>
  <si>
    <t>331-020</t>
  </si>
  <si>
    <r>
      <t>RSM-3</t>
    </r>
    <r>
      <rPr>
        <sz val="10"/>
        <rFont val="Arial"/>
        <charset val="110"/>
      </rPr>
      <t xml:space="preserve">, Úprava stávajícího skříň. rozvaděče. Doplnění
jističe 1-pól 1x 2A/C, 1x 6A/B, 1x 6A/C, 1x 10A/B, 2x 10A/C,
2x impulsní relé 1S, 16A, 230V,  příslušenství </t>
    </r>
  </si>
  <si>
    <t>743 41-4111</t>
  </si>
  <si>
    <r>
      <t xml:space="preserve">Krabice rozvodná </t>
    </r>
    <r>
      <rPr>
        <sz val="10"/>
        <rFont val="Courier New"/>
        <family val="3"/>
        <charset val="238"/>
      </rPr>
      <t>Ø</t>
    </r>
    <r>
      <rPr>
        <sz val="10"/>
        <rFont val="Arial"/>
        <charset val="110"/>
      </rPr>
      <t>75, se svorkovnicí</t>
    </r>
  </si>
  <si>
    <r>
      <t xml:space="preserve">Krabice rozvodná </t>
    </r>
    <r>
      <rPr>
        <sz val="10"/>
        <rFont val="Courier New"/>
        <family val="3"/>
        <charset val="238"/>
      </rPr>
      <t>Ø103</t>
    </r>
    <r>
      <rPr>
        <sz val="10"/>
        <rFont val="Arial"/>
        <charset val="110"/>
      </rPr>
      <t>, se svorkovnicí</t>
    </r>
  </si>
  <si>
    <t>743 41-4510</t>
  </si>
  <si>
    <r>
      <t>Krabice rozvodná lištová 82x82</t>
    </r>
    <r>
      <rPr>
        <sz val="10"/>
        <rFont val="Arial"/>
        <charset val="110"/>
      </rPr>
      <t>, se svorkovnicí</t>
    </r>
  </si>
  <si>
    <t>743 41-2111</t>
  </si>
  <si>
    <t>Přístrojová krabice, pro přístroje s roztečí 71mm</t>
  </si>
  <si>
    <t>743 41-2510</t>
  </si>
  <si>
    <t>Přístrojová krabice lištová</t>
  </si>
  <si>
    <t>743 41-2112</t>
  </si>
  <si>
    <t>Přístrojová krabice pro sádrokartonové příčky</t>
  </si>
  <si>
    <t>Přístrojová krabice do parapetního kanálu</t>
  </si>
  <si>
    <t>743 41-1121</t>
  </si>
  <si>
    <t>Krabice univerzální 150x150x77mm</t>
  </si>
  <si>
    <t>743 62-2200</t>
  </si>
  <si>
    <t>Ekvipotenciální přípojnice</t>
  </si>
  <si>
    <t>743 55-2311</t>
  </si>
  <si>
    <t>Parapetní kanál ocel, 170x64 - komplet
(spodní / vrchní díl, koncové kryty)</t>
  </si>
  <si>
    <t>m</t>
  </si>
  <si>
    <t>743 31-2110</t>
  </si>
  <si>
    <t>Lišta vkládací s víčkem, 20x20 mm</t>
  </si>
  <si>
    <t>743 31-2120</t>
  </si>
  <si>
    <t>Lišta vkládací s víčkem, 40x20 mm</t>
  </si>
  <si>
    <t>743 55-2121</t>
  </si>
  <si>
    <t>Kabelový žlab 50/50, žárový zinek, včetně příslušenství</t>
  </si>
  <si>
    <t>743 55-2122</t>
  </si>
  <si>
    <t>Kabelový žlab 100/50, žárový zinek, včetně příslušenství</t>
  </si>
  <si>
    <t>743 55-2124</t>
  </si>
  <si>
    <t>Kabelový žlab 200/50, žárový zinek, včetně příslušenství</t>
  </si>
  <si>
    <t>500-101</t>
  </si>
  <si>
    <t>Přípojnicový systém In=100A, přímý díl s odbočnými
místy á 0,5m, délka 3m</t>
  </si>
  <si>
    <t>500-102</t>
  </si>
  <si>
    <t>Přípojnicový systém In=100A, přímý díl s odbočnými
místy á 0,5m, délka 2m</t>
  </si>
  <si>
    <t>500-110</t>
  </si>
  <si>
    <t xml:space="preserve">Zavěšovací třmen pro přípojnicový systém </t>
  </si>
  <si>
    <t>500-120</t>
  </si>
  <si>
    <t>Napájecí skříňka koncová pro přípojnicový systém</t>
  </si>
  <si>
    <t>500-130</t>
  </si>
  <si>
    <t xml:space="preserve">Odbočná skříňka pro přípojnicový systém, do 32A,
pojistky, 5-ti pól. nebo 3-pól. zásuvka, </t>
  </si>
  <si>
    <t>500-131</t>
  </si>
  <si>
    <t>Odbočná skříňka pro přípojnicový systém, do 63A,</t>
  </si>
  <si>
    <t>500-210</t>
  </si>
  <si>
    <t>Ocelové montážní díly pro přípojnicový systém, komplet</t>
  </si>
  <si>
    <t>744 24-1110</t>
  </si>
  <si>
    <t>Vodič jednožilový izolace PVC, CY 10   mm2,zel/žl, pevně</t>
  </si>
  <si>
    <t>Vodič jednožilový izolace PVC, CY 25   mm2,zel/žl, pevně</t>
  </si>
  <si>
    <t>744 41-1220</t>
  </si>
  <si>
    <t>Kabel silový izolace PVC, CYKY 2Ax1,5, pevně</t>
  </si>
  <si>
    <t>Kabel silový izolace PVC, CYKY 3Ax1,5, pevně</t>
  </si>
  <si>
    <t>Kabel silový izolace PVC CYKY 3Cx1,5, pevně</t>
  </si>
  <si>
    <t>Kabel silový izolace PVC CYKY 4Cx1,5, pevně</t>
  </si>
  <si>
    <t>Kabel silový izolace PVC CYKY 5Cx1,5, pevně</t>
  </si>
  <si>
    <t>744 41-1230</t>
  </si>
  <si>
    <t>Kabel silový izolace PVC CYKY 3Cx2.5 mm2, pevně</t>
  </si>
  <si>
    <t>Kabel silový izolace PVC, CYKY 5Cx2.5 mm2, pevně</t>
  </si>
  <si>
    <t>744 41-1240</t>
  </si>
  <si>
    <t>Kabel silový izolace PVC, CYKY 5Cx6 mm2, pevně</t>
  </si>
  <si>
    <t>Kabel silový izolace PVC, CYKY 5Cx10 mm2, pevně</t>
  </si>
  <si>
    <t>744 41-1250</t>
  </si>
  <si>
    <t>Kabel silový izolace PVC, CYKY 4Bx25 mm2, pevně</t>
  </si>
  <si>
    <t>Kabel silový izolace PVC, CYKY 5Cx25 mm2, pevně</t>
  </si>
  <si>
    <t>744 41-1260</t>
  </si>
  <si>
    <t>Kabel silový izolace PVC, CYKY 4Bx35 mm2, pevně</t>
  </si>
  <si>
    <t>746 21-1110</t>
  </si>
  <si>
    <t>Ukončení vodičů v rozváděči do 2,5 mm2</t>
  </si>
  <si>
    <t>746 21-1130</t>
  </si>
  <si>
    <t>Ukončení vodičů v rozváděči do 6 mm2</t>
  </si>
  <si>
    <t>746 21-1150</t>
  </si>
  <si>
    <t>Ukončení vodičů v rozváděči do 16 mm2</t>
  </si>
  <si>
    <t>746 21-1170</t>
  </si>
  <si>
    <t>Ukončení vodičů v rozváděči do 35 mm2</t>
  </si>
  <si>
    <t>742 22-1110</t>
  </si>
  <si>
    <t>Montáž rozváděčů do 100 kg</t>
  </si>
  <si>
    <t>747 11-1111</t>
  </si>
  <si>
    <t>1-pól. vypínač (1), do vlhka IP44</t>
  </si>
  <si>
    <t>747 11-1125</t>
  </si>
  <si>
    <t>Sériový přepínač (5), do vlhka IP44</t>
  </si>
  <si>
    <t>747 11-1126</t>
  </si>
  <si>
    <t>Střídavý přepínač (6), do vlhka IP44</t>
  </si>
  <si>
    <t>747 11-1128</t>
  </si>
  <si>
    <t>Křížový přepínač (7), do vlhka IP44</t>
  </si>
  <si>
    <t>747 11-2111</t>
  </si>
  <si>
    <t>1-pól. vypínač (1), komplet (přístroj, kryt, rámeček)</t>
  </si>
  <si>
    <t>747 11-2114</t>
  </si>
  <si>
    <t>1-pól. vypínač (1S), komplet (přístroj, kryt, rámeček)</t>
  </si>
  <si>
    <t>747 11-2211</t>
  </si>
  <si>
    <t>"STOP" tlačítko, nástěnné, červeno/žluté, komplet</t>
  </si>
  <si>
    <t>747 11-2221</t>
  </si>
  <si>
    <t>Ovládač zapínací (1/0), komplet (přístroj, kryt, rámeček)</t>
  </si>
  <si>
    <t>747 11-2451</t>
  </si>
  <si>
    <t>Sériový přepínač (5), komplet (přístroj, kryt, rámeček)</t>
  </si>
  <si>
    <t>747 11-2461</t>
  </si>
  <si>
    <t>Střídavý přepínač (6), komplet (přístroj, kryt, rámeček)</t>
  </si>
  <si>
    <t>747 11-2465</t>
  </si>
  <si>
    <t>Sériový střídavý (6+1), komplet (přístroj, kryt, rámeček)</t>
  </si>
  <si>
    <t>747 16-1240</t>
  </si>
  <si>
    <t>Zásuvka jednonásobná, bezšroubové připojení, komplet</t>
  </si>
  <si>
    <t>Zásuvka jednonásobná, RJ45, do parapetního kanálu</t>
  </si>
  <si>
    <t>747 16-1524</t>
  </si>
  <si>
    <t>Zásuvka jednonásobná, s víčkem IP44</t>
  </si>
  <si>
    <t>747 16-1350</t>
  </si>
  <si>
    <t>Zásuvka průmyslová 3-pól. 16A</t>
  </si>
  <si>
    <t>747 23-1110</t>
  </si>
  <si>
    <t>Jistič jednopólový 16A, char. B</t>
  </si>
  <si>
    <t>747 52-4120</t>
  </si>
  <si>
    <t>Prostorový termostat 5-30°C, 6A</t>
  </si>
  <si>
    <t>Přepěťová ochrana stupeň "D", do parapetního kanálu</t>
  </si>
  <si>
    <t>748 12-1114</t>
  </si>
  <si>
    <t>Svítidlo zářivkové "A" přisazené, lineární zář. 2x 36W,
el. předřadník, lesklá mřížka, včetně zdrojů a recykl. poplatků</t>
  </si>
  <si>
    <t>748 12-1112</t>
  </si>
  <si>
    <t>Svítidlo zářivkové "B" přisazené, lineární zář. 1x 58W,
el. předř., asymetrické, včetně zdroje a recykl. poplatků</t>
  </si>
  <si>
    <t>748 12-2114</t>
  </si>
  <si>
    <t>Svítidlo zářivkové "C" průmyslové, lineární zář. 2x 58W,
el. předřadník, polyester, kryt PC, nerez spojky,
včetně zdrojů a recykl. poplatků</t>
  </si>
  <si>
    <t>748 12-1118</t>
  </si>
  <si>
    <t>Svítidlo zářivkové "D" závěsné, lineární zář. 2x 58W,
el. předřadník, lesklá mřížka, včetně zdrojů a recykl. poplatků</t>
  </si>
  <si>
    <t>Svítidlo zářivkové "E" přisazené, lineární zář. 1x 36W,
el. předřadník, lesklá mřížka, včetně zdroje a recykl. poplatků</t>
  </si>
  <si>
    <t>Svítidlo zářivkové "H" přisazené, lineární zář. 2x 18W,
el. předř., plexi kryt, včetně zdroje a recykl. poplatků</t>
  </si>
  <si>
    <t>Svítidlo zářivkové "P" průmyslové, lineární zář. 2x 36W,
IP65, el. předřadník, včetně zdrojů a recykl. poplatků</t>
  </si>
  <si>
    <t>Nouzové svítidlo zářivkové 1x 8W, 1h s piktogramem</t>
  </si>
  <si>
    <t>743 59-1211</t>
  </si>
  <si>
    <t>Zemnící svorka ZSA16</t>
  </si>
  <si>
    <t>743 61-1211</t>
  </si>
  <si>
    <t>Cu páska ZS16 20x500x0,5mm</t>
  </si>
  <si>
    <t>743 99-1300</t>
  </si>
  <si>
    <t>Celková prohlídka rozvodů s vyhotovením revizní zprávy
přes 500 do 1.000 tis Kč</t>
  </si>
  <si>
    <t>743 99-1910</t>
  </si>
  <si>
    <t>Příplatek k ceně za každých dalších 500 tis. Kč</t>
  </si>
  <si>
    <t>316-101</t>
  </si>
  <si>
    <t>Montáž a zap. ventilátorů, apod</t>
  </si>
  <si>
    <t>316-102</t>
  </si>
  <si>
    <t>Demontáže stávajícího zařízení, odvoz na skládku</t>
  </si>
  <si>
    <t>316-103</t>
  </si>
  <si>
    <t>Koordinace postupu prací s ostatními profesemi</t>
  </si>
  <si>
    <t>hod</t>
  </si>
  <si>
    <t>316-104</t>
  </si>
  <si>
    <t>Stavební výpomoci - sekání drážek, vrtání otvorů, apod.</t>
  </si>
  <si>
    <t>316-105</t>
  </si>
  <si>
    <t>Úprava stávajících rozvodů a zařízení</t>
  </si>
  <si>
    <t>317-010</t>
  </si>
  <si>
    <t>Podružný materiál - 5% z materiálu</t>
  </si>
  <si>
    <t>SL Slaboproudé rozvody</t>
  </si>
  <si>
    <t>743 41-1111</t>
  </si>
  <si>
    <r>
      <t xml:space="preserve">Krabice odbočná </t>
    </r>
    <r>
      <rPr>
        <sz val="10"/>
        <rFont val="Courier New"/>
        <family val="3"/>
        <charset val="238"/>
      </rPr>
      <t>Ø</t>
    </r>
    <r>
      <rPr>
        <sz val="10"/>
        <rFont val="Arial"/>
        <charset val="110"/>
      </rPr>
      <t>75</t>
    </r>
  </si>
  <si>
    <t>743 41-1510</t>
  </si>
  <si>
    <t>Krabice odbočná lištová, 81x81 mm</t>
  </si>
  <si>
    <t>743 41-1323</t>
  </si>
  <si>
    <t>Krabice do dutých stěn, 234x176 mm</t>
  </si>
  <si>
    <t>743 11-2313</t>
  </si>
  <si>
    <r>
      <t xml:space="preserve">Trubka elektroinstalační, ohebná PVC,
mech. odolnost 320N, </t>
    </r>
    <r>
      <rPr>
        <sz val="10"/>
        <rFont val="Courier New"/>
        <family val="3"/>
        <charset val="238"/>
      </rPr>
      <t>Ø</t>
    </r>
    <r>
      <rPr>
        <sz val="10"/>
        <rFont val="MS Sans Serif"/>
        <family val="2"/>
        <charset val="238"/>
      </rPr>
      <t>16, pod omítkou</t>
    </r>
  </si>
  <si>
    <t>743 11-2315</t>
  </si>
  <si>
    <r>
      <t xml:space="preserve">Trubka elektroinstalační, ohebná PVC,
mech. odolnost 320N, </t>
    </r>
    <r>
      <rPr>
        <sz val="10"/>
        <rFont val="Courier New"/>
        <family val="3"/>
        <charset val="238"/>
      </rPr>
      <t>Ø32</t>
    </r>
    <r>
      <rPr>
        <sz val="10"/>
        <rFont val="MS Sans Serif"/>
        <family val="2"/>
        <charset val="238"/>
      </rPr>
      <t>, pod omítkou</t>
    </r>
  </si>
  <si>
    <t>743 11-2319</t>
  </si>
  <si>
    <r>
      <t xml:space="preserve">Trubka elektroinstalační, ohebná PVC,
mech. odolnost 320N, </t>
    </r>
    <r>
      <rPr>
        <sz val="10"/>
        <rFont val="Courier New"/>
        <family val="3"/>
        <charset val="238"/>
      </rPr>
      <t>Ø</t>
    </r>
    <r>
      <rPr>
        <sz val="10"/>
        <rFont val="MS Sans Serif"/>
        <family val="2"/>
        <charset val="238"/>
      </rPr>
      <t>40, pod omítkou</t>
    </r>
  </si>
  <si>
    <t>Lišta vkládací 20x10</t>
  </si>
  <si>
    <t>Lišta vkládací 40x15</t>
  </si>
  <si>
    <t>743 31-2150</t>
  </si>
  <si>
    <t>Kabelový kanál 120x40</t>
  </si>
  <si>
    <t>Kabelový žlab 150/50, žárový zinek, včetně příslušenství</t>
  </si>
  <si>
    <t>744 73-3110</t>
  </si>
  <si>
    <t>Kabel sdělovací SYKFY 3x2x0,5 mm2, volně</t>
  </si>
  <si>
    <t>Kabel sdělovací SYKFY 5x2x0,5 mm2, volně</t>
  </si>
  <si>
    <t>Kabel sdělovací SYKFY 10x2x0,5 mm2, volně</t>
  </si>
  <si>
    <t>744 73-2910</t>
  </si>
  <si>
    <t>UTP Cat. 6 4x2 twisted pair, volně</t>
  </si>
  <si>
    <t>744 73-9010</t>
  </si>
  <si>
    <t>VGA prodlužovací kabel 10m</t>
  </si>
  <si>
    <t>744 73-9020</t>
  </si>
  <si>
    <t>HDMI prodlužovací kabel 10m</t>
  </si>
  <si>
    <t>Ukončení vodičů do 2,5 mm2</t>
  </si>
  <si>
    <t>371-1010</t>
  </si>
  <si>
    <t>Poplachová ústředna 8sekcí, 16 zón</t>
  </si>
  <si>
    <t>371-1012</t>
  </si>
  <si>
    <t>Rozšiřující modul 8 zón</t>
  </si>
  <si>
    <t>371-1021</t>
  </si>
  <si>
    <t>Podpůrný zdroj, 4 PGM</t>
  </si>
  <si>
    <t>371-1023</t>
  </si>
  <si>
    <t>Kryt zdroje</t>
  </si>
  <si>
    <t>371-1031</t>
  </si>
  <si>
    <t>Trafo 230 V / 18</t>
  </si>
  <si>
    <t>371-1040</t>
  </si>
  <si>
    <t>Přídavná klávesnice LCD</t>
  </si>
  <si>
    <t>371-1035</t>
  </si>
  <si>
    <t>Akumulátor 17 Ah</t>
  </si>
  <si>
    <t>371-1102</t>
  </si>
  <si>
    <t>Prostorový detektor 15m (1,8 - 3)</t>
  </si>
  <si>
    <t>371-1103</t>
  </si>
  <si>
    <t>Prostorový detektror 12m (1,4 - 2,4)</t>
  </si>
  <si>
    <t>371-1110</t>
  </si>
  <si>
    <t>Magnetický dveřní kontakt s propoj. krabicí</t>
  </si>
  <si>
    <t>371-1140</t>
  </si>
  <si>
    <t>Kryt koncentrátoru</t>
  </si>
  <si>
    <t>371-1150</t>
  </si>
  <si>
    <t>Venkovní siréna s akumulátorem</t>
  </si>
  <si>
    <t>371-1200</t>
  </si>
  <si>
    <t>Nastavení software EZS</t>
  </si>
  <si>
    <t>371-1210</t>
  </si>
  <si>
    <t>Funkční zkouška EZS</t>
  </si>
  <si>
    <t>371-1220</t>
  </si>
  <si>
    <t>Zaškolení obsluhy</t>
  </si>
  <si>
    <t>371-2001</t>
  </si>
  <si>
    <t>Rozváděč nástěnný 19" 24U, 600x600, včetně větrání a
příslušenství</t>
  </si>
  <si>
    <t>371-2005</t>
  </si>
  <si>
    <t>Rozváděč stojanový 19" 42U, 600x800, včetně větrání a
příslušenství</t>
  </si>
  <si>
    <t>371-2021</t>
  </si>
  <si>
    <t>Panel propojovací UTP Cat.6, 24x RJ45, SX24L-6-UTP</t>
  </si>
  <si>
    <t>371-2025</t>
  </si>
  <si>
    <t>Panel vyvazovací 1U, 5 úchytů</t>
  </si>
  <si>
    <t>371-2029</t>
  </si>
  <si>
    <t>Ukončení kabelu UTP v rozvaděči, proměření</t>
  </si>
  <si>
    <t>371-2101</t>
  </si>
  <si>
    <t>Zásuvka Cat6 UTP, 2x RJ, SX9-6, komplet</t>
  </si>
  <si>
    <t>371-2103</t>
  </si>
  <si>
    <t>Zásuvka Cat6 UTP, do parapet. kanálu, 2x RJ, SX9-6, komplet</t>
  </si>
  <si>
    <t>371-2201</t>
  </si>
  <si>
    <t>Switch 2610-24 (24x 10/100+2x 10/100/1000 + 2x SFP)</t>
  </si>
  <si>
    <t>371-2202</t>
  </si>
  <si>
    <t>Switch 2610-24/12PWR (24x 10/100+12x PoE + 2x SFP)</t>
  </si>
  <si>
    <t>371-2203</t>
  </si>
  <si>
    <t>Switch 2510G-24, 24 port Gigabit switch (20x 10/100/1000)</t>
  </si>
  <si>
    <t>Router 3x miniPCI, 9x LAN, 680MHz, 125MB, instalace,
příslušenství, konfigurace</t>
  </si>
  <si>
    <t>371-2205</t>
  </si>
  <si>
    <t>Access Point, AP Prof., PoE, příslušenství</t>
  </si>
  <si>
    <t>371-2251</t>
  </si>
  <si>
    <t xml:space="preserve">Kabel propojovací UTP Cat.6 - 2m šedý </t>
  </si>
  <si>
    <t>371-5010</t>
  </si>
  <si>
    <t>Dveřní komunikátor, s jedním  tlačítkem + klávesnice</t>
  </si>
  <si>
    <t>telefonní ústředna TDA200, zdroj, baterie</t>
  </si>
  <si>
    <t>karta vstupů 4xBRI</t>
  </si>
  <si>
    <t>karta digitální 8 portů</t>
  </si>
  <si>
    <t>karta analogová 16 portů</t>
  </si>
  <si>
    <t>karta VoIP 4 kanály</t>
  </si>
  <si>
    <t>telefon systémový</t>
  </si>
  <si>
    <t>telefon digitální s LCD</t>
  </si>
  <si>
    <t>bezdrátový telefon</t>
  </si>
  <si>
    <t>telefon analogový</t>
  </si>
  <si>
    <t>KRYCÍ LIST STAVBY</t>
  </si>
  <si>
    <t>SPŠ Mladé Buky</t>
  </si>
  <si>
    <t>Mladé Buky</t>
  </si>
  <si>
    <t>Královehradecký kraj</t>
  </si>
  <si>
    <t>Fejk Martin</t>
  </si>
  <si>
    <t>11.06.2010</t>
  </si>
  <si>
    <t>REKAPITULACE STAVBY</t>
  </si>
  <si>
    <t>Projektant:</t>
  </si>
  <si>
    <t>Zpracoval:</t>
  </si>
  <si>
    <t>Cena bez DPH</t>
  </si>
  <si>
    <t>Cena s DPH</t>
  </si>
  <si>
    <t> Z10023</t>
  </si>
  <si>
    <t> SPŠ Mladé Buky</t>
  </si>
  <si>
    <t> a</t>
  </si>
  <si>
    <t> ústřední vytápění</t>
  </si>
  <si>
    <t> b</t>
  </si>
  <si>
    <t> větrání</t>
  </si>
  <si>
    <t> c</t>
  </si>
  <si>
    <t> tlakový vzduch</t>
  </si>
  <si>
    <t>4.3.2011</t>
  </si>
  <si>
    <t>732</t>
  </si>
  <si>
    <t>Ústřední vytápění - strojovny</t>
  </si>
  <si>
    <t>731</t>
  </si>
  <si>
    <t>732429115</t>
  </si>
  <si>
    <t>Montáž čerpadla oběhového spirálního DN 80 do potrubí</t>
  </si>
  <si>
    <t>soubor</t>
  </si>
  <si>
    <t>732999001</t>
  </si>
  <si>
    <t>Elelektronické oběhové čerpoadlo DN 80 Q=32,5m3/hod; H=8,5m</t>
  </si>
  <si>
    <t>PK</t>
  </si>
  <si>
    <t>732999002</t>
  </si>
  <si>
    <t>Montáž regulace ekvitermní</t>
  </si>
  <si>
    <t>soub</t>
  </si>
  <si>
    <t>732999003</t>
  </si>
  <si>
    <t>Ekvitermní regulace - 1x směš okruh, 2x oč</t>
  </si>
  <si>
    <t>998732102</t>
  </si>
  <si>
    <t>Přesun hmot pro strojovny v objektech v do 12 m</t>
  </si>
  <si>
    <t>733</t>
  </si>
  <si>
    <t>Ústřední vytápění - potrubí</t>
  </si>
  <si>
    <t>733110803</t>
  </si>
  <si>
    <t>Demontáž potrubí ocelového závitového do DN 15</t>
  </si>
  <si>
    <t>733110806</t>
  </si>
  <si>
    <t>Demontáž potrubí ocelového závitového do DN 32</t>
  </si>
  <si>
    <t>733111103</t>
  </si>
  <si>
    <t>Potrubí ocelové závitové bezešvé běžné nízkotlaké DN 15</t>
  </si>
  <si>
    <t>733111105</t>
  </si>
  <si>
    <t>Potrubí ocelové závitové bezešvé běžné nízkotlaké DN  25</t>
  </si>
  <si>
    <t>733113113</t>
  </si>
  <si>
    <t>Příplatek k porubí z trubek ocelových závitových za zhotovení závitové ocelové přípojky DN 15</t>
  </si>
  <si>
    <t>733120832</t>
  </si>
  <si>
    <t>Demontáž potrubí ocelového hladkého do D 133</t>
  </si>
  <si>
    <t>733120836</t>
  </si>
  <si>
    <t>Demontáž potrubí ocelového hladkého do D 159</t>
  </si>
  <si>
    <t>733121129</t>
  </si>
  <si>
    <t>Potrubí ocelové hladké bezešvé běžné nízkotlaké D 108x5,0</t>
  </si>
  <si>
    <t>733121132</t>
  </si>
  <si>
    <t>Potrubí ocelové hladké bezešvé běžné nízkotlaké D 133x4,5</t>
  </si>
  <si>
    <t>733190107</t>
  </si>
  <si>
    <t>Zkouška těsnosti potrubí ocelové závitové do DN 40</t>
  </si>
  <si>
    <t>733190232</t>
  </si>
  <si>
    <t>Zkouška těsnosti potrubí ocelové hladké přes D 89x5,0 do D 133x5,0</t>
  </si>
  <si>
    <t>998733103</t>
  </si>
  <si>
    <t>Přesun hmot pro rozvody potrubí v objektech v do 24 m</t>
  </si>
  <si>
    <t>734</t>
  </si>
  <si>
    <t>Ústřední vytápění - armatury</t>
  </si>
  <si>
    <t>734100813</t>
  </si>
  <si>
    <t>Demontáž armatury přírubové se dvěma přírubami do DN 150</t>
  </si>
  <si>
    <t>734109117</t>
  </si>
  <si>
    <t>Montáž armatury přírubové se dvěma přírubami PN 6 DN 100</t>
  </si>
  <si>
    <t>734999002</t>
  </si>
  <si>
    <t>Mezipřírubová uzavírací klapka DN100</t>
  </si>
  <si>
    <t>734109118</t>
  </si>
  <si>
    <t>Montáž armatury přírubové se dvěma přírubami PN 6 DN 125</t>
  </si>
  <si>
    <t>734999003</t>
  </si>
  <si>
    <t>Mezipřírubová uzavírací klapka DN125</t>
  </si>
  <si>
    <t>734209113</t>
  </si>
  <si>
    <t>Montáž armatury závitové s dvěma závity G 1/2</t>
  </si>
  <si>
    <t>551212110</t>
  </si>
  <si>
    <t>termostatický ventil, rohový 1/2"</t>
  </si>
  <si>
    <t>551283300</t>
  </si>
  <si>
    <t>radiátorové šroubení, rohové,regulační, pro Fe, s vypouštěním, chrom, nástřik 1/2"</t>
  </si>
  <si>
    <t>734221683</t>
  </si>
  <si>
    <t>Termostatická hlavice kapalinová PN 10 do 110°C s vestavěným čidlem</t>
  </si>
  <si>
    <t>734999001</t>
  </si>
  <si>
    <t>Objímka proti zcizení a manipulaci termostatické hlavy</t>
  </si>
  <si>
    <t>734291123</t>
  </si>
  <si>
    <t>Kohout plnící a vypouštěcí G 1/2 PN 10 do 110°C závitový</t>
  </si>
  <si>
    <t>734292774</t>
  </si>
  <si>
    <t>Kohout kulový přímý G 1 PN 42 do 185°C plnoprůtokový s koulí DADO vnitřní závit</t>
  </si>
  <si>
    <t>734411134</t>
  </si>
  <si>
    <t>Teploměr technický s pevným stonkem a jímkou zadní připojení délky 250 mm</t>
  </si>
  <si>
    <t>734421130</t>
  </si>
  <si>
    <t>Tlakoměr deformační č 03313 D 160 kruhový B s bronzovou trubicí rozsah 0-10 MPa</t>
  </si>
  <si>
    <t>998734103</t>
  </si>
  <si>
    <t>Přesun hmot pro armatury v objektech v do 24 m</t>
  </si>
  <si>
    <t>735</t>
  </si>
  <si>
    <t>Ústřední vytápění - otopná tělesa</t>
  </si>
  <si>
    <t>735000912</t>
  </si>
  <si>
    <t>Vyregulování ventilu nebo kohoutu dvojregulačního s termostatickým ovládáním</t>
  </si>
  <si>
    <t>735151573</t>
  </si>
  <si>
    <t>Otopné těleso panelové typ 22 výška/délka 600/600 mm</t>
  </si>
  <si>
    <t>735151577</t>
  </si>
  <si>
    <t>Otopné těleso panelové typ 22 výška/délka 600/1000 mm</t>
  </si>
  <si>
    <t>735151578</t>
  </si>
  <si>
    <t>Otopné těleso panelové typ 22 výška/délka 600/1100 mm</t>
  </si>
  <si>
    <t>735151579</t>
  </si>
  <si>
    <t>Otopné těleso panelové typ 22 výška/délka 600/1200 mm</t>
  </si>
  <si>
    <t>735151580</t>
  </si>
  <si>
    <t>Otopné těleso panelové typ 22 výška/délka 600/1400 mm</t>
  </si>
  <si>
    <t>735151581</t>
  </si>
  <si>
    <t>Otopné těleso panelové typ 22 výška/délka 600/1600 mm</t>
  </si>
  <si>
    <t>735151582</t>
  </si>
  <si>
    <t>Otopné těleso panelové typ 22 výška/délka 600/1800 mm</t>
  </si>
  <si>
    <t>735191905</t>
  </si>
  <si>
    <t>Odvzdušnění otopných těles</t>
  </si>
  <si>
    <t>735191910</t>
  </si>
  <si>
    <t>Napuštění vody do otopných těles</t>
  </si>
  <si>
    <t>735211823</t>
  </si>
  <si>
    <t>Demontáž registru trubkového žebrového 76/156 délka do 6 m třípramenný</t>
  </si>
  <si>
    <t>735999001</t>
  </si>
  <si>
    <t>Napojení potrubí na stávající otopný systém</t>
  </si>
  <si>
    <t>998735102</t>
  </si>
  <si>
    <t>Přesun hmot pro otopná tělesa v objektech v do 12 m</t>
  </si>
  <si>
    <t>783414340</t>
  </si>
  <si>
    <t>Nátěry olejové potrubí do DN 50 dvojnásobné, 1x email a základní</t>
  </si>
  <si>
    <t>783416360</t>
  </si>
  <si>
    <t>Nátěry olejové potrubí do DN 150 dvojnásobné, 1x email a základní</t>
  </si>
  <si>
    <t>783416790</t>
  </si>
  <si>
    <t>Příplatek k nátěrům olejovým potrubí do DN 150 mm za nátěry v kanálech a šachtách</t>
  </si>
  <si>
    <t>735999002</t>
  </si>
  <si>
    <t>Montáž vytápěcích jednotek SAHARA LVZ GEA</t>
  </si>
  <si>
    <t>735999003</t>
  </si>
  <si>
    <t>Dodávka vytápěcích jednotek SAHARA LVZ GEA</t>
  </si>
  <si>
    <t>924</t>
  </si>
  <si>
    <t>240010134</t>
  </si>
  <si>
    <t>Montáž ventilátor universální typ ER 125 vcelku</t>
  </si>
  <si>
    <t>429000001</t>
  </si>
  <si>
    <t>malý radiální ventilátor TD 350/125</t>
  </si>
  <si>
    <t>240070818</t>
  </si>
  <si>
    <t>Montáž mřížka krycí kruhová do zdi velikost 125</t>
  </si>
  <si>
    <t>429000003</t>
  </si>
  <si>
    <t>venkovní mřížka PER 125 W</t>
  </si>
  <si>
    <t>240070819</t>
  </si>
  <si>
    <t>Montáž mřížka dveřní</t>
  </si>
  <si>
    <t>429000004</t>
  </si>
  <si>
    <t>Mřížka dveřní MLK 45</t>
  </si>
  <si>
    <t>240071102</t>
  </si>
  <si>
    <t>Montáž ventil talířový z termoplastů velikost 100, 160, 250</t>
  </si>
  <si>
    <t>429000019</t>
  </si>
  <si>
    <t>stropní talíř. ventil IT 125</t>
  </si>
  <si>
    <t>240080338</t>
  </si>
  <si>
    <t>Montáž trub ohebných kovových FLEXO do D 125</t>
  </si>
  <si>
    <t>429000005</t>
  </si>
  <si>
    <t>flexo hadice D 125</t>
  </si>
  <si>
    <t>998000000</t>
  </si>
  <si>
    <t>přesun hmot - zařízení VZT</t>
  </si>
  <si>
    <t>Z10023</t>
  </si>
  <si>
    <t>větrání</t>
  </si>
  <si>
    <t>b</t>
  </si>
  <si>
    <t>23-M</t>
  </si>
  <si>
    <t>Montáže potrubí</t>
  </si>
  <si>
    <t>923</t>
  </si>
  <si>
    <t>230040002</t>
  </si>
  <si>
    <t>Montáž trubní díly závitové DN 8</t>
  </si>
  <si>
    <t>286006</t>
  </si>
  <si>
    <t>manometr R 1/4", O - 1,6 MPa</t>
  </si>
  <si>
    <t>230040004</t>
  </si>
  <si>
    <t>Montáž trubní díly závitové DN 15</t>
  </si>
  <si>
    <t>286007</t>
  </si>
  <si>
    <t>kulový kohout R 1/2"</t>
  </si>
  <si>
    <t>286008</t>
  </si>
  <si>
    <t>rozdělovač  se 2  rychlospojkami R 3/8"</t>
  </si>
  <si>
    <t>286009</t>
  </si>
  <si>
    <t>odváděč kondensátu manuální WSM 15</t>
  </si>
  <si>
    <t>286010</t>
  </si>
  <si>
    <t>hadicová vsuvka G 1/2"x9 mm</t>
  </si>
  <si>
    <t>230040005</t>
  </si>
  <si>
    <t>Montáž trubní díly závitové DN 20</t>
  </si>
  <si>
    <t>286011</t>
  </si>
  <si>
    <t>kulový kohout R 3/4"</t>
  </si>
  <si>
    <t>286013</t>
  </si>
  <si>
    <t>T-kus TS 40-18-40 mm</t>
  </si>
  <si>
    <t>286014</t>
  </si>
  <si>
    <t>T-kus TS 22-15-22 mm</t>
  </si>
  <si>
    <t>230040007</t>
  </si>
  <si>
    <t>Montáž trubní díly závitové DN 32</t>
  </si>
  <si>
    <t>286017</t>
  </si>
  <si>
    <t>T-kus TVS 40x40x40 mm</t>
  </si>
  <si>
    <t>286018</t>
  </si>
  <si>
    <t>objímka pro upevnění potr. D 15 mm</t>
  </si>
  <si>
    <t>286019</t>
  </si>
  <si>
    <t>objímka pro upevnění potrubí D 22 mm</t>
  </si>
  <si>
    <t>286020</t>
  </si>
  <si>
    <t>objímka pro upevnění potr. D 40 mm</t>
  </si>
  <si>
    <t>230170001</t>
  </si>
  <si>
    <t>Tlakové zkoušky těsnosti potrubí - příprava DN do 40</t>
  </si>
  <si>
    <t>sada</t>
  </si>
  <si>
    <t>230170011</t>
  </si>
  <si>
    <t>Tlakové zkoušky těsnosti potrubí - zkouška DN do 40</t>
  </si>
  <si>
    <t>230180003</t>
  </si>
  <si>
    <t>Montáž potrubí plastická hmota trouby PE, PP D 16 mm, tl 2,0 mm</t>
  </si>
  <si>
    <t>286001</t>
  </si>
  <si>
    <t>trubka na stl. vzduch PA 12W - 15x1,5 mm</t>
  </si>
  <si>
    <t>230180007</t>
  </si>
  <si>
    <t>Montáž potrubí plastická hmota trouby PE, PP D 25 mm, tl 2,7 mm</t>
  </si>
  <si>
    <t>286003</t>
  </si>
  <si>
    <t>trubka na stl. vzduch PA 12W - 22x2,0 mm</t>
  </si>
  <si>
    <t>230180014</t>
  </si>
  <si>
    <t>Montáž potrubí plastická hmota trouby PE, PP D 40 mm, tl 3,6 mm</t>
  </si>
  <si>
    <t>286005</t>
  </si>
  <si>
    <t>trubka na stl. vzduch VPE 40x3,7 mm</t>
  </si>
  <si>
    <t>Montáž kompresoru s uvedením do provozu a dopravou</t>
  </si>
  <si>
    <t>Kompresor s výkonem 50 m3/hod, 100kPa</t>
  </si>
  <si>
    <t>tlakový vzduch</t>
  </si>
  <si>
    <t>c</t>
  </si>
  <si>
    <t>ústřední vytápění</t>
  </si>
  <si>
    <t>a</t>
  </si>
</sst>
</file>

<file path=xl/styles.xml><?xml version="1.0" encoding="utf-8"?>
<styleSheet xmlns="http://schemas.openxmlformats.org/spreadsheetml/2006/main">
  <numFmts count="12">
    <numFmt numFmtId="7" formatCode="#,##0.00\ &quot;Kč&quot;;\-#,##0.00\ &quot;Kč&quot;"/>
    <numFmt numFmtId="164" formatCode="####;\-####"/>
    <numFmt numFmtId="165" formatCode="#,##0;\-#,##0"/>
    <numFmt numFmtId="166" formatCode="#,##0.00;\-#,##0.00"/>
    <numFmt numFmtId="167" formatCode="#,##0.000;\-#,##0.000"/>
    <numFmt numFmtId="168" formatCode="#,##0.00000;\-#,##0.00000"/>
    <numFmt numFmtId="169" formatCode="#,##0.0;\-#,##0.0"/>
    <numFmt numFmtId="170" formatCode="_(#,##0.0??;\-\ #,##0.0??;&quot;–&quot;???;_(@_)"/>
    <numFmt numFmtId="171" formatCode="_(#,##0_);[Red]\-\ #,##0_);&quot;–&quot;??;_(@_)"/>
    <numFmt numFmtId="172" formatCode="0.00%;\-0.00%"/>
    <numFmt numFmtId="173" formatCode="mm\/dd\/yyyy"/>
    <numFmt numFmtId="174" formatCode="###0.00000;\-###0.00000"/>
  </numFmts>
  <fonts count="30">
    <font>
      <sz val="10"/>
      <name val="Arial"/>
      <charset val="110"/>
    </font>
    <font>
      <b/>
      <sz val="18"/>
      <color indexed="10"/>
      <name val="Arial CE"/>
      <charset val="110"/>
    </font>
    <font>
      <sz val="8"/>
      <name val="Arial"/>
      <charset val="110"/>
    </font>
    <font>
      <sz val="8"/>
      <name val="Arial CE"/>
      <charset val="110"/>
    </font>
    <font>
      <sz val="7"/>
      <name val="Arial"/>
      <charset val="110"/>
    </font>
    <font>
      <sz val="7"/>
      <name val="Arial CE"/>
      <charset val="110"/>
    </font>
    <font>
      <b/>
      <sz val="10"/>
      <name val="Arial"/>
      <charset val="110"/>
    </font>
    <font>
      <sz val="10"/>
      <name val="Arial CE"/>
      <charset val="110"/>
    </font>
    <font>
      <b/>
      <sz val="12"/>
      <name val="Arial"/>
      <charset val="110"/>
    </font>
    <font>
      <b/>
      <sz val="8"/>
      <name val="Arial"/>
      <charset val="110"/>
    </font>
    <font>
      <sz val="8"/>
      <color indexed="9"/>
      <name val="Arial CE"/>
      <charset val="110"/>
    </font>
    <font>
      <sz val="10"/>
      <color indexed="9"/>
      <name val="Arial CE"/>
      <charset val="110"/>
    </font>
    <font>
      <b/>
      <sz val="10"/>
      <name val="Arial CE"/>
      <charset val="110"/>
    </font>
    <font>
      <b/>
      <sz val="14"/>
      <color indexed="10"/>
      <name val="Arial CE"/>
      <charset val="110"/>
    </font>
    <font>
      <b/>
      <sz val="8"/>
      <name val="Arial CE"/>
      <charset val="110"/>
    </font>
    <font>
      <b/>
      <sz val="8"/>
      <color indexed="12"/>
      <name val="Arial"/>
      <charset val="110"/>
    </font>
    <font>
      <b/>
      <sz val="8"/>
      <color indexed="20"/>
      <name val="Arial"/>
      <charset val="110"/>
    </font>
    <font>
      <b/>
      <u/>
      <sz val="8"/>
      <name val="Arial"/>
      <charset val="110"/>
    </font>
    <font>
      <b/>
      <u/>
      <sz val="8"/>
      <color indexed="10"/>
      <name val="Arial"/>
      <charset val="110"/>
    </font>
    <font>
      <sz val="8"/>
      <color indexed="12"/>
      <name val="Arial"/>
      <charset val="110"/>
    </font>
    <font>
      <b/>
      <sz val="8"/>
      <color indexed="18"/>
      <name val="Arial"/>
      <family val="2"/>
    </font>
    <font>
      <b/>
      <sz val="9"/>
      <color indexed="18"/>
      <name val="Arial"/>
      <family val="2"/>
    </font>
    <font>
      <b/>
      <sz val="12"/>
      <color indexed="25"/>
      <name val="Arial"/>
      <family val="2"/>
    </font>
    <font>
      <b/>
      <sz val="11"/>
      <color indexed="62"/>
      <name val="Arial"/>
      <family val="2"/>
    </font>
    <font>
      <b/>
      <sz val="10"/>
      <name val="MS Sans Serif"/>
      <family val="2"/>
      <charset val="238"/>
    </font>
    <font>
      <sz val="10"/>
      <name val="MS Sans Serif"/>
      <family val="2"/>
      <charset val="238"/>
    </font>
    <font>
      <sz val="10"/>
      <name val="Courier New"/>
      <family val="3"/>
      <charset val="238"/>
    </font>
    <font>
      <sz val="8"/>
      <color rgb="FF0000FF"/>
      <name val="Arial"/>
      <charset val="110"/>
    </font>
    <font>
      <sz val="8"/>
      <color rgb="FF800080"/>
      <name val="Arial"/>
      <charset val="110"/>
    </font>
    <font>
      <b/>
      <u/>
      <sz val="8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13"/>
      </patternFill>
    </fill>
  </fills>
  <borders count="55">
    <border>
      <left/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 style="medium">
        <color indexed="8"/>
      </right>
      <top style="hair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 applyAlignment="0">
      <alignment vertical="top" wrapText="1"/>
      <protection locked="0"/>
    </xf>
  </cellStyleXfs>
  <cellXfs count="239">
    <xf numFmtId="0" fontId="0" fillId="0" borderId="0" xfId="0" applyAlignment="1">
      <alignment vertical="top"/>
      <protection locked="0"/>
    </xf>
    <xf numFmtId="0" fontId="0" fillId="0" borderId="0" xfId="0" applyAlignment="1" applyProtection="1">
      <alignment horizontal="left" vertical="top"/>
    </xf>
    <xf numFmtId="0" fontId="0" fillId="0" borderId="1" xfId="0" applyFont="1" applyBorder="1" applyAlignment="1" applyProtection="1">
      <alignment horizontal="left"/>
    </xf>
    <xf numFmtId="0" fontId="0" fillId="0" borderId="2" xfId="0" applyFont="1" applyBorder="1" applyAlignment="1" applyProtection="1">
      <alignment horizontal="left"/>
    </xf>
    <xf numFmtId="0" fontId="0" fillId="0" borderId="3" xfId="0" applyFont="1" applyBorder="1" applyAlignment="1" applyProtection="1">
      <alignment horizontal="left"/>
    </xf>
    <xf numFmtId="0" fontId="2" fillId="0" borderId="1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2" xfId="0" applyFont="1" applyBorder="1" applyAlignment="1" applyProtection="1">
      <alignment horizontal="left" vertical="center"/>
    </xf>
    <xf numFmtId="0" fontId="2" fillId="0" borderId="3" xfId="0" applyFont="1" applyBorder="1" applyAlignment="1" applyProtection="1">
      <alignment horizontal="left" vertical="center"/>
    </xf>
    <xf numFmtId="0" fontId="2" fillId="0" borderId="4" xfId="0" applyFont="1" applyBorder="1" applyAlignment="1" applyProtection="1">
      <alignment horizontal="left" vertical="center"/>
    </xf>
    <xf numFmtId="0" fontId="2" fillId="0" borderId="5" xfId="0" applyFont="1" applyBorder="1" applyAlignment="1" applyProtection="1">
      <alignment horizontal="left" vertical="center"/>
    </xf>
    <xf numFmtId="165" fontId="0" fillId="0" borderId="6" xfId="0" applyNumberFormat="1" applyFont="1" applyBorder="1" applyAlignment="1" applyProtection="1">
      <alignment horizontal="right" vertical="center"/>
    </xf>
    <xf numFmtId="0" fontId="6" fillId="0" borderId="5" xfId="0" applyFont="1" applyBorder="1" applyAlignment="1" applyProtection="1">
      <alignment horizontal="left" vertical="center"/>
    </xf>
    <xf numFmtId="0" fontId="2" fillId="0" borderId="7" xfId="0" applyFont="1" applyBorder="1" applyAlignment="1" applyProtection="1">
      <alignment horizontal="left" vertical="center"/>
    </xf>
    <xf numFmtId="0" fontId="2" fillId="0" borderId="8" xfId="0" applyFont="1" applyBorder="1" applyAlignment="1" applyProtection="1">
      <alignment horizontal="left" vertical="center"/>
    </xf>
    <xf numFmtId="0" fontId="2" fillId="0" borderId="9" xfId="0" applyFont="1" applyBorder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/>
    </xf>
    <xf numFmtId="0" fontId="13" fillId="2" borderId="0" xfId="0" applyFont="1" applyFill="1" applyAlignment="1" applyProtection="1">
      <alignment horizontal="left"/>
    </xf>
    <xf numFmtId="0" fontId="14" fillId="2" borderId="0" xfId="0" applyFont="1" applyFill="1" applyAlignment="1" applyProtection="1">
      <alignment horizontal="left" vertical="center"/>
    </xf>
    <xf numFmtId="0" fontId="3" fillId="2" borderId="0" xfId="0" applyFont="1" applyFill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/>
    </xf>
    <xf numFmtId="0" fontId="3" fillId="2" borderId="0" xfId="0" applyFont="1" applyFill="1" applyAlignment="1" applyProtection="1">
      <alignment horizontal="left"/>
    </xf>
    <xf numFmtId="0" fontId="2" fillId="2" borderId="0" xfId="0" applyFont="1" applyFill="1" applyAlignment="1" applyProtection="1">
      <alignment horizontal="left"/>
    </xf>
    <xf numFmtId="0" fontId="3" fillId="3" borderId="10" xfId="0" applyFont="1" applyFill="1" applyBorder="1" applyAlignment="1" applyProtection="1">
      <alignment horizontal="center" vertical="center" wrapText="1"/>
    </xf>
    <xf numFmtId="0" fontId="3" fillId="3" borderId="11" xfId="0" applyFont="1" applyFill="1" applyBorder="1" applyAlignment="1" applyProtection="1">
      <alignment horizontal="center" vertical="center" wrapText="1"/>
    </xf>
    <xf numFmtId="164" fontId="3" fillId="3" borderId="12" xfId="0" applyNumberFormat="1" applyFont="1" applyFill="1" applyBorder="1" applyAlignment="1" applyProtection="1">
      <alignment horizontal="center" vertical="center"/>
    </xf>
    <xf numFmtId="164" fontId="3" fillId="3" borderId="13" xfId="0" applyNumberFormat="1" applyFont="1" applyFill="1" applyBorder="1" applyAlignment="1" applyProtection="1">
      <alignment horizontal="center" vertical="center"/>
    </xf>
    <xf numFmtId="0" fontId="15" fillId="0" borderId="14" xfId="0" applyFont="1" applyBorder="1" applyAlignment="1" applyProtection="1">
      <alignment horizontal="left" vertical="center"/>
    </xf>
    <xf numFmtId="0" fontId="15" fillId="0" borderId="14" xfId="0" applyFont="1" applyBorder="1" applyAlignment="1" applyProtection="1">
      <alignment horizontal="center" vertical="center"/>
    </xf>
    <xf numFmtId="0" fontId="16" fillId="0" borderId="0" xfId="0" applyFont="1" applyAlignment="1" applyProtection="1">
      <alignment horizontal="center"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left" vertical="center" wrapText="1"/>
    </xf>
    <xf numFmtId="167" fontId="2" fillId="0" borderId="0" xfId="0" applyNumberFormat="1" applyFont="1" applyAlignment="1" applyProtection="1">
      <alignment horizontal="right" vertical="center"/>
    </xf>
    <xf numFmtId="0" fontId="19" fillId="0" borderId="0" xfId="0" applyFont="1" applyAlignment="1" applyProtection="1">
      <alignment horizontal="center"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 wrapText="1"/>
    </xf>
    <xf numFmtId="167" fontId="19" fillId="0" borderId="0" xfId="0" applyNumberFormat="1" applyFont="1" applyAlignment="1" applyProtection="1">
      <alignment horizontal="right" vertical="center"/>
    </xf>
    <xf numFmtId="0" fontId="15" fillId="0" borderId="0" xfId="0" applyFont="1" applyAlignment="1" applyProtection="1">
      <alignment horizontal="center" vertical="center"/>
    </xf>
    <xf numFmtId="0" fontId="15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</xf>
    <xf numFmtId="0" fontId="3" fillId="2" borderId="0" xfId="0" applyFont="1" applyFill="1" applyAlignment="1" applyProtection="1">
      <alignment horizontal="left"/>
      <protection locked="0"/>
    </xf>
    <xf numFmtId="0" fontId="3" fillId="3" borderId="11" xfId="0" applyFont="1" applyFill="1" applyBorder="1" applyAlignment="1" applyProtection="1">
      <alignment horizontal="center" vertical="center" wrapText="1"/>
      <protection locked="0"/>
    </xf>
    <xf numFmtId="164" fontId="3" fillId="3" borderId="13" xfId="0" applyNumberFormat="1" applyFont="1" applyFill="1" applyBorder="1" applyAlignment="1" applyProtection="1">
      <alignment horizontal="center" vertical="center"/>
      <protection locked="0"/>
    </xf>
    <xf numFmtId="0" fontId="15" fillId="0" borderId="14" xfId="0" applyFont="1" applyBorder="1" applyAlignment="1" applyProtection="1">
      <alignment horizontal="left" vertic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166" fontId="2" fillId="2" borderId="0" xfId="0" applyNumberFormat="1" applyFont="1" applyFill="1" applyAlignment="1" applyProtection="1">
      <alignment horizontal="right" vertical="center"/>
      <protection locked="0"/>
    </xf>
    <xf numFmtId="166" fontId="19" fillId="2" borderId="0" xfId="0" applyNumberFormat="1" applyFont="1" applyFill="1" applyAlignment="1" applyProtection="1">
      <alignment horizontal="right" vertical="center"/>
      <protection locked="0"/>
    </xf>
    <xf numFmtId="0" fontId="17" fillId="0" borderId="0" xfId="0" applyFont="1" applyAlignment="1" applyProtection="1">
      <alignment horizontal="left" vertical="center"/>
      <protection locked="0"/>
    </xf>
    <xf numFmtId="166" fontId="15" fillId="0" borderId="14" xfId="0" applyNumberFormat="1" applyFont="1" applyBorder="1" applyAlignment="1" applyProtection="1">
      <alignment horizontal="right" vertical="center"/>
    </xf>
    <xf numFmtId="167" fontId="15" fillId="0" borderId="14" xfId="0" applyNumberFormat="1" applyFont="1" applyBorder="1" applyAlignment="1" applyProtection="1">
      <alignment horizontal="right" vertical="center"/>
    </xf>
    <xf numFmtId="166" fontId="16" fillId="0" borderId="0" xfId="0" applyNumberFormat="1" applyFont="1" applyAlignment="1" applyProtection="1">
      <alignment horizontal="right" vertical="center"/>
    </xf>
    <xf numFmtId="167" fontId="16" fillId="0" borderId="0" xfId="0" applyNumberFormat="1" applyFont="1" applyAlignment="1" applyProtection="1">
      <alignment horizontal="right" vertical="center"/>
    </xf>
    <xf numFmtId="166" fontId="2" fillId="0" borderId="0" xfId="0" applyNumberFormat="1" applyFont="1" applyAlignment="1" applyProtection="1">
      <alignment horizontal="right" vertical="center"/>
    </xf>
    <xf numFmtId="168" fontId="2" fillId="0" borderId="0" xfId="0" applyNumberFormat="1" applyFont="1" applyAlignment="1" applyProtection="1">
      <alignment horizontal="right" vertical="center"/>
    </xf>
    <xf numFmtId="166" fontId="19" fillId="0" borderId="0" xfId="0" applyNumberFormat="1" applyFont="1" applyAlignment="1" applyProtection="1">
      <alignment horizontal="right" vertical="center"/>
    </xf>
    <xf numFmtId="168" fontId="19" fillId="0" borderId="0" xfId="0" applyNumberFormat="1" applyFont="1" applyAlignment="1" applyProtection="1">
      <alignment horizontal="right" vertical="center"/>
    </xf>
    <xf numFmtId="166" fontId="15" fillId="0" borderId="0" xfId="0" applyNumberFormat="1" applyFont="1" applyAlignment="1" applyProtection="1">
      <alignment horizontal="right" vertical="center"/>
    </xf>
    <xf numFmtId="167" fontId="15" fillId="0" borderId="0" xfId="0" applyNumberFormat="1" applyFont="1" applyAlignment="1" applyProtection="1">
      <alignment horizontal="right" vertical="center"/>
    </xf>
    <xf numFmtId="166" fontId="18" fillId="0" borderId="0" xfId="0" applyNumberFormat="1" applyFont="1" applyAlignment="1" applyProtection="1">
      <alignment horizontal="right" vertical="center"/>
    </xf>
    <xf numFmtId="167" fontId="18" fillId="0" borderId="0" xfId="0" applyNumberFormat="1" applyFont="1" applyAlignment="1" applyProtection="1">
      <alignment horizontal="right" vertical="center"/>
    </xf>
    <xf numFmtId="0" fontId="3" fillId="3" borderId="15" xfId="0" applyFont="1" applyFill="1" applyBorder="1" applyAlignment="1" applyProtection="1">
      <alignment horizontal="center" vertical="center" wrapText="1"/>
      <protection locked="0"/>
    </xf>
    <xf numFmtId="164" fontId="3" fillId="3" borderId="16" xfId="0" applyNumberFormat="1" applyFont="1" applyFill="1" applyBorder="1" applyAlignment="1" applyProtection="1">
      <alignment horizontal="center" vertical="center"/>
      <protection locked="0"/>
    </xf>
    <xf numFmtId="169" fontId="2" fillId="2" borderId="0" xfId="0" applyNumberFormat="1" applyFont="1" applyFill="1" applyAlignment="1" applyProtection="1">
      <alignment horizontal="right" vertical="center"/>
      <protection locked="0"/>
    </xf>
    <xf numFmtId="169" fontId="19" fillId="2" borderId="0" xfId="0" applyNumberFormat="1" applyFont="1" applyFill="1" applyAlignment="1" applyProtection="1">
      <alignment horizontal="right" vertical="center"/>
      <protection locked="0"/>
    </xf>
    <xf numFmtId="0" fontId="2" fillId="3" borderId="17" xfId="0" applyFon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center" vertical="center" wrapText="1"/>
    </xf>
    <xf numFmtId="164" fontId="2" fillId="3" borderId="18" xfId="0" applyNumberFormat="1" applyFont="1" applyFill="1" applyBorder="1" applyAlignment="1" applyProtection="1">
      <alignment horizontal="center" vertical="center"/>
    </xf>
    <xf numFmtId="164" fontId="2" fillId="3" borderId="16" xfId="0" applyNumberFormat="1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left"/>
    </xf>
    <xf numFmtId="165" fontId="2" fillId="0" borderId="0" xfId="0" applyNumberFormat="1" applyFont="1" applyAlignment="1" applyProtection="1">
      <alignment horizontal="right" vertical="center"/>
    </xf>
    <xf numFmtId="165" fontId="19" fillId="0" borderId="0" xfId="0" applyNumberFormat="1" applyFont="1" applyAlignment="1" applyProtection="1">
      <alignment horizontal="right" vertical="center"/>
    </xf>
    <xf numFmtId="0" fontId="5" fillId="2" borderId="0" xfId="0" applyFont="1" applyFill="1" applyAlignment="1" applyProtection="1">
      <alignment horizontal="left"/>
    </xf>
    <xf numFmtId="0" fontId="5" fillId="2" borderId="0" xfId="0" applyFont="1" applyFill="1" applyAlignment="1" applyProtection="1">
      <alignment horizontal="left" vertical="center"/>
    </xf>
    <xf numFmtId="0" fontId="3" fillId="2" borderId="0" xfId="0" applyFont="1" applyFill="1" applyAlignment="1" applyProtection="1">
      <alignment horizontal="center" vertical="center"/>
    </xf>
    <xf numFmtId="0" fontId="0" fillId="2" borderId="0" xfId="0" applyFont="1" applyFill="1" applyAlignment="1" applyProtection="1">
      <alignment horizontal="left" vertical="center"/>
    </xf>
    <xf numFmtId="0" fontId="3" fillId="3" borderId="15" xfId="0" applyFont="1" applyFill="1" applyBorder="1" applyAlignment="1" applyProtection="1">
      <alignment horizontal="center" vertical="center" wrapText="1"/>
    </xf>
    <xf numFmtId="0" fontId="3" fillId="3" borderId="17" xfId="0" applyFont="1" applyFill="1" applyBorder="1" applyAlignment="1" applyProtection="1">
      <alignment horizontal="center" vertical="center" wrapText="1"/>
    </xf>
    <xf numFmtId="164" fontId="3" fillId="3" borderId="16" xfId="0" applyNumberFormat="1" applyFont="1" applyFill="1" applyBorder="1" applyAlignment="1" applyProtection="1">
      <alignment horizontal="center" vertical="center"/>
    </xf>
    <xf numFmtId="164" fontId="3" fillId="3" borderId="18" xfId="0" applyNumberFormat="1" applyFont="1" applyFill="1" applyBorder="1" applyAlignment="1" applyProtection="1">
      <alignment horizontal="center" vertical="center"/>
    </xf>
    <xf numFmtId="0" fontId="0" fillId="2" borderId="19" xfId="0" applyFont="1" applyFill="1" applyBorder="1" applyAlignment="1" applyProtection="1">
      <alignment horizontal="left"/>
    </xf>
    <xf numFmtId="0" fontId="0" fillId="2" borderId="20" xfId="0" applyFont="1" applyFill="1" applyBorder="1" applyAlignment="1" applyProtection="1">
      <alignment horizontal="left"/>
    </xf>
    <xf numFmtId="0" fontId="0" fillId="2" borderId="4" xfId="0" applyFont="1" applyFill="1" applyBorder="1" applyAlignment="1" applyProtection="1">
      <alignment horizontal="left"/>
    </xf>
    <xf numFmtId="0" fontId="0" fillId="0" borderId="21" xfId="0" applyFont="1" applyBorder="1" applyAlignment="1" applyProtection="1">
      <alignment horizontal="left"/>
    </xf>
    <xf numFmtId="0" fontId="0" fillId="0" borderId="14" xfId="0" applyFont="1" applyBorder="1" applyAlignment="1" applyProtection="1">
      <alignment horizontal="left"/>
    </xf>
    <xf numFmtId="0" fontId="0" fillId="0" borderId="22" xfId="0" applyFont="1" applyBorder="1" applyAlignment="1" applyProtection="1">
      <alignment horizontal="left"/>
    </xf>
    <xf numFmtId="0" fontId="0" fillId="0" borderId="0" xfId="0" applyFont="1" applyAlignment="1" applyProtection="1">
      <alignment horizontal="left"/>
    </xf>
    <xf numFmtId="0" fontId="1" fillId="0" borderId="0" xfId="0" applyFont="1" applyAlignment="1" applyProtection="1">
      <alignment horizontal="left"/>
    </xf>
    <xf numFmtId="0" fontId="0" fillId="0" borderId="23" xfId="0" applyFont="1" applyBorder="1" applyAlignment="1" applyProtection="1">
      <alignment horizontal="left"/>
    </xf>
    <xf numFmtId="0" fontId="0" fillId="0" borderId="24" xfId="0" applyFont="1" applyBorder="1" applyAlignment="1" applyProtection="1">
      <alignment horizontal="left"/>
    </xf>
    <xf numFmtId="0" fontId="2" fillId="0" borderId="21" xfId="0" applyFont="1" applyBorder="1" applyAlignment="1" applyProtection="1">
      <alignment horizontal="left" vertical="center"/>
    </xf>
    <xf numFmtId="0" fontId="2" fillId="0" borderId="14" xfId="0" applyFont="1" applyBorder="1" applyAlignment="1" applyProtection="1">
      <alignment horizontal="left" vertical="center"/>
    </xf>
    <xf numFmtId="0" fontId="2" fillId="0" borderId="22" xfId="0" applyFont="1" applyBorder="1" applyAlignment="1" applyProtection="1">
      <alignment horizontal="left" vertical="center"/>
    </xf>
    <xf numFmtId="0" fontId="3" fillId="0" borderId="25" xfId="0" applyFont="1" applyBorder="1" applyAlignment="1" applyProtection="1">
      <alignment horizontal="left" vertical="center"/>
    </xf>
    <xf numFmtId="0" fontId="2" fillId="0" borderId="26" xfId="0" applyFont="1" applyBorder="1" applyAlignment="1" applyProtection="1">
      <alignment horizontal="left" vertical="center"/>
    </xf>
    <xf numFmtId="0" fontId="2" fillId="0" borderId="27" xfId="0" applyFont="1" applyBorder="1" applyAlignment="1" applyProtection="1">
      <alignment horizontal="left" vertical="center"/>
    </xf>
    <xf numFmtId="164" fontId="3" fillId="0" borderId="26" xfId="0" applyNumberFormat="1" applyFont="1" applyBorder="1" applyAlignment="1" applyProtection="1">
      <alignment horizontal="right" vertical="center"/>
    </xf>
    <xf numFmtId="0" fontId="3" fillId="0" borderId="28" xfId="0" applyFont="1" applyBorder="1" applyAlignment="1" applyProtection="1">
      <alignment horizontal="left" vertical="center"/>
    </xf>
    <xf numFmtId="0" fontId="2" fillId="0" borderId="29" xfId="0" applyFont="1" applyBorder="1" applyAlignment="1" applyProtection="1">
      <alignment horizontal="left" vertical="center"/>
    </xf>
    <xf numFmtId="164" fontId="3" fillId="0" borderId="28" xfId="0" applyNumberFormat="1" applyFont="1" applyBorder="1" applyAlignment="1" applyProtection="1">
      <alignment horizontal="right" vertical="center"/>
    </xf>
    <xf numFmtId="164" fontId="3" fillId="0" borderId="0" xfId="0" applyNumberFormat="1" applyFont="1" applyAlignment="1" applyProtection="1">
      <alignment horizontal="right" vertical="center"/>
    </xf>
    <xf numFmtId="0" fontId="3" fillId="0" borderId="30" xfId="0" applyFont="1" applyBorder="1" applyAlignment="1" applyProtection="1">
      <alignment horizontal="left" vertical="top"/>
    </xf>
    <xf numFmtId="0" fontId="2" fillId="0" borderId="31" xfId="0" applyFont="1" applyBorder="1" applyAlignment="1" applyProtection="1">
      <alignment horizontal="left" vertical="center"/>
    </xf>
    <xf numFmtId="0" fontId="2" fillId="0" borderId="32" xfId="0" applyFont="1" applyBorder="1" applyAlignment="1" applyProtection="1">
      <alignment horizontal="left" vertical="center"/>
    </xf>
    <xf numFmtId="0" fontId="3" fillId="0" borderId="30" xfId="0" applyFont="1" applyBorder="1" applyAlignment="1" applyProtection="1">
      <alignment horizontal="left" vertical="center"/>
    </xf>
    <xf numFmtId="164" fontId="3" fillId="0" borderId="31" xfId="0" applyNumberFormat="1" applyFont="1" applyBorder="1" applyAlignment="1" applyProtection="1">
      <alignment horizontal="right" vertical="center"/>
    </xf>
    <xf numFmtId="0" fontId="3" fillId="0" borderId="0" xfId="0" applyFont="1" applyAlignment="1" applyProtection="1">
      <alignment horizontal="left" vertical="top"/>
    </xf>
    <xf numFmtId="0" fontId="3" fillId="0" borderId="33" xfId="0" applyFont="1" applyBorder="1" applyAlignment="1" applyProtection="1">
      <alignment horizontal="left" vertical="center"/>
    </xf>
    <xf numFmtId="0" fontId="3" fillId="0" borderId="34" xfId="0" applyFont="1" applyBorder="1" applyAlignment="1" applyProtection="1">
      <alignment horizontal="left" vertical="center"/>
    </xf>
    <xf numFmtId="164" fontId="3" fillId="0" borderId="35" xfId="0" applyNumberFormat="1" applyFont="1" applyBorder="1" applyAlignment="1" applyProtection="1">
      <alignment horizontal="right" vertical="center"/>
    </xf>
    <xf numFmtId="0" fontId="2" fillId="0" borderId="36" xfId="0" applyFont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2" fillId="0" borderId="35" xfId="0" applyFont="1" applyBorder="1" applyAlignment="1" applyProtection="1">
      <alignment horizontal="left" vertical="center"/>
    </xf>
    <xf numFmtId="164" fontId="3" fillId="0" borderId="36" xfId="0" applyNumberFormat="1" applyFont="1" applyBorder="1" applyAlignment="1" applyProtection="1">
      <alignment horizontal="right" vertical="center"/>
    </xf>
    <xf numFmtId="49" fontId="3" fillId="0" borderId="33" xfId="0" applyNumberFormat="1" applyFont="1" applyBorder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2" fillId="0" borderId="23" xfId="0" applyFont="1" applyBorder="1" applyAlignment="1" applyProtection="1">
      <alignment horizontal="left" vertical="center"/>
    </xf>
    <xf numFmtId="0" fontId="2" fillId="0" borderId="24" xfId="0" applyFont="1" applyBorder="1" applyAlignment="1" applyProtection="1">
      <alignment horizontal="left" vertical="center"/>
    </xf>
    <xf numFmtId="0" fontId="2" fillId="0" borderId="19" xfId="0" applyFont="1" applyBorder="1" applyAlignment="1" applyProtection="1">
      <alignment horizontal="left" vertical="center"/>
    </xf>
    <xf numFmtId="0" fontId="2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horizontal="left" vertical="center"/>
    </xf>
    <xf numFmtId="0" fontId="2" fillId="0" borderId="37" xfId="0" applyFont="1" applyBorder="1" applyAlignment="1" applyProtection="1">
      <alignment horizontal="left" vertical="center"/>
    </xf>
    <xf numFmtId="0" fontId="2" fillId="0" borderId="38" xfId="0" applyFont="1" applyBorder="1" applyAlignment="1" applyProtection="1">
      <alignment horizontal="left" vertical="center"/>
    </xf>
    <xf numFmtId="0" fontId="2" fillId="0" borderId="17" xfId="0" applyFont="1" applyBorder="1" applyAlignment="1" applyProtection="1">
      <alignment horizontal="left" vertical="center"/>
    </xf>
    <xf numFmtId="0" fontId="2" fillId="0" borderId="39" xfId="0" applyFont="1" applyBorder="1" applyAlignment="1" applyProtection="1">
      <alignment horizontal="left" vertical="center"/>
    </xf>
    <xf numFmtId="165" fontId="0" fillId="0" borderId="40" xfId="0" applyNumberFormat="1" applyFont="1" applyBorder="1" applyAlignment="1" applyProtection="1">
      <alignment horizontal="right" vertical="center"/>
    </xf>
    <xf numFmtId="165" fontId="0" fillId="0" borderId="41" xfId="0" applyNumberFormat="1" applyFont="1" applyBorder="1" applyAlignment="1" applyProtection="1">
      <alignment horizontal="right" vertical="center"/>
    </xf>
    <xf numFmtId="166" fontId="7" fillId="0" borderId="42" xfId="0" applyNumberFormat="1" applyFont="1" applyBorder="1" applyAlignment="1" applyProtection="1">
      <alignment horizontal="right" vertical="center"/>
    </xf>
    <xf numFmtId="165" fontId="0" fillId="0" borderId="18" xfId="0" applyNumberFormat="1" applyFont="1" applyBorder="1" applyAlignment="1" applyProtection="1">
      <alignment horizontal="right" vertical="center"/>
    </xf>
    <xf numFmtId="165" fontId="0" fillId="0" borderId="42" xfId="0" applyNumberFormat="1" applyFont="1" applyBorder="1" applyAlignment="1" applyProtection="1">
      <alignment horizontal="right" vertical="center"/>
    </xf>
    <xf numFmtId="165" fontId="7" fillId="0" borderId="41" xfId="0" applyNumberFormat="1" applyFont="1" applyBorder="1" applyAlignment="1" applyProtection="1">
      <alignment horizontal="right" vertical="center"/>
    </xf>
    <xf numFmtId="166" fontId="7" fillId="0" borderId="41" xfId="0" applyNumberFormat="1" applyFont="1" applyBorder="1" applyAlignment="1" applyProtection="1">
      <alignment horizontal="right" vertical="center"/>
    </xf>
    <xf numFmtId="0" fontId="6" fillId="0" borderId="20" xfId="0" applyFont="1" applyBorder="1" applyAlignment="1" applyProtection="1">
      <alignment horizontal="left" vertical="center" wrapText="1"/>
    </xf>
    <xf numFmtId="0" fontId="8" fillId="0" borderId="37" xfId="0" applyFont="1" applyBorder="1" applyAlignment="1" applyProtection="1">
      <alignment horizontal="left" vertical="center"/>
    </xf>
    <xf numFmtId="0" fontId="8" fillId="0" borderId="17" xfId="0" applyFont="1" applyBorder="1" applyAlignment="1" applyProtection="1">
      <alignment horizontal="left" vertical="center"/>
    </xf>
    <xf numFmtId="0" fontId="6" fillId="0" borderId="39" xfId="0" applyFont="1" applyBorder="1" applyAlignment="1" applyProtection="1">
      <alignment horizontal="left" vertical="center"/>
    </xf>
    <xf numFmtId="0" fontId="6" fillId="0" borderId="38" xfId="0" applyFont="1" applyBorder="1" applyAlignment="1" applyProtection="1">
      <alignment horizontal="left" vertical="center"/>
    </xf>
    <xf numFmtId="0" fontId="6" fillId="0" borderId="17" xfId="0" applyFont="1" applyBorder="1" applyAlignment="1" applyProtection="1">
      <alignment horizontal="left" vertical="center"/>
    </xf>
    <xf numFmtId="164" fontId="2" fillId="0" borderId="43" xfId="0" applyNumberFormat="1" applyFont="1" applyBorder="1" applyAlignment="1" applyProtection="1">
      <alignment horizontal="center" vertical="center"/>
    </xf>
    <xf numFmtId="0" fontId="9" fillId="0" borderId="25" xfId="0" applyFont="1" applyBorder="1" applyAlignment="1" applyProtection="1">
      <alignment horizontal="left" vertical="center"/>
    </xf>
    <xf numFmtId="0" fontId="2" fillId="0" borderId="33" xfId="0" applyFont="1" applyBorder="1" applyAlignment="1" applyProtection="1">
      <alignment horizontal="left" vertical="center"/>
    </xf>
    <xf numFmtId="166" fontId="7" fillId="0" borderId="34" xfId="0" applyNumberFormat="1" applyFont="1" applyBorder="1" applyAlignment="1" applyProtection="1">
      <alignment horizontal="right" vertical="center"/>
    </xf>
    <xf numFmtId="0" fontId="2" fillId="0" borderId="34" xfId="0" applyFont="1" applyBorder="1" applyAlignment="1" applyProtection="1">
      <alignment horizontal="left" vertical="center"/>
    </xf>
    <xf numFmtId="165" fontId="0" fillId="0" borderId="35" xfId="0" applyNumberFormat="1" applyFont="1" applyBorder="1" applyAlignment="1" applyProtection="1">
      <alignment horizontal="right" vertical="center"/>
    </xf>
    <xf numFmtId="0" fontId="10" fillId="0" borderId="36" xfId="0" applyFont="1" applyBorder="1" applyAlignment="1" applyProtection="1">
      <alignment horizontal="left" vertical="center"/>
    </xf>
    <xf numFmtId="0" fontId="2" fillId="0" borderId="30" xfId="0" applyFont="1" applyBorder="1" applyAlignment="1" applyProtection="1">
      <alignment horizontal="left" vertical="center"/>
    </xf>
    <xf numFmtId="164" fontId="2" fillId="0" borderId="44" xfId="0" applyNumberFormat="1" applyFont="1" applyBorder="1" applyAlignment="1" applyProtection="1">
      <alignment horizontal="center" vertical="center"/>
    </xf>
    <xf numFmtId="165" fontId="0" fillId="0" borderId="34" xfId="0" applyNumberFormat="1" applyFont="1" applyBorder="1" applyAlignment="1" applyProtection="1">
      <alignment horizontal="right" vertical="center"/>
    </xf>
    <xf numFmtId="0" fontId="9" fillId="0" borderId="34" xfId="0" applyFont="1" applyBorder="1" applyAlignment="1" applyProtection="1">
      <alignment horizontal="left" vertical="center"/>
    </xf>
    <xf numFmtId="166" fontId="7" fillId="0" borderId="19" xfId="0" applyNumberFormat="1" applyFont="1" applyBorder="1" applyAlignment="1" applyProtection="1">
      <alignment horizontal="right" vertical="center"/>
    </xf>
    <xf numFmtId="166" fontId="0" fillId="0" borderId="19" xfId="0" applyNumberFormat="1" applyFont="1" applyBorder="1" applyAlignment="1" applyProtection="1">
      <alignment horizontal="right" vertical="center"/>
    </xf>
    <xf numFmtId="165" fontId="0" fillId="0" borderId="4" xfId="0" applyNumberFormat="1" applyFont="1" applyBorder="1" applyAlignment="1" applyProtection="1">
      <alignment horizontal="right" vertical="center"/>
    </xf>
    <xf numFmtId="0" fontId="2" fillId="0" borderId="45" xfId="0" applyFont="1" applyBorder="1" applyAlignment="1" applyProtection="1">
      <alignment horizontal="left" vertical="center"/>
    </xf>
    <xf numFmtId="164" fontId="2" fillId="0" borderId="12" xfId="0" applyNumberFormat="1" applyFont="1" applyBorder="1" applyAlignment="1" applyProtection="1">
      <alignment horizontal="center" vertical="center"/>
    </xf>
    <xf numFmtId="0" fontId="2" fillId="0" borderId="42" xfId="0" applyFont="1" applyBorder="1" applyAlignment="1" applyProtection="1">
      <alignment horizontal="left" vertical="center"/>
    </xf>
    <xf numFmtId="0" fontId="2" fillId="0" borderId="41" xfId="0" applyFont="1" applyBorder="1" applyAlignment="1" applyProtection="1">
      <alignment horizontal="left" vertical="center"/>
    </xf>
    <xf numFmtId="0" fontId="2" fillId="0" borderId="18" xfId="0" applyFont="1" applyBorder="1" applyAlignment="1" applyProtection="1">
      <alignment horizontal="left" vertical="center"/>
    </xf>
    <xf numFmtId="166" fontId="7" fillId="0" borderId="46" xfId="0" applyNumberFormat="1" applyFont="1" applyBorder="1" applyAlignment="1" applyProtection="1">
      <alignment horizontal="right" vertical="center"/>
    </xf>
    <xf numFmtId="165" fontId="11" fillId="0" borderId="24" xfId="0" applyNumberFormat="1" applyFont="1" applyBorder="1" applyAlignment="1" applyProtection="1">
      <alignment horizontal="right" vertical="center"/>
    </xf>
    <xf numFmtId="0" fontId="6" fillId="0" borderId="21" xfId="0" applyFont="1" applyBorder="1" applyAlignment="1" applyProtection="1">
      <alignment horizontal="left" vertical="top"/>
    </xf>
    <xf numFmtId="0" fontId="2" fillId="0" borderId="47" xfId="0" applyFont="1" applyBorder="1" applyAlignment="1" applyProtection="1">
      <alignment horizontal="left" vertical="center"/>
    </xf>
    <xf numFmtId="0" fontId="2" fillId="0" borderId="48" xfId="0" applyFont="1" applyBorder="1" applyAlignment="1" applyProtection="1">
      <alignment horizontal="left" vertical="center"/>
    </xf>
    <xf numFmtId="0" fontId="2" fillId="0" borderId="28" xfId="0" applyFont="1" applyBorder="1" applyAlignment="1" applyProtection="1">
      <alignment horizontal="left" vertical="center"/>
    </xf>
    <xf numFmtId="0" fontId="2" fillId="0" borderId="49" xfId="0" applyFont="1" applyBorder="1" applyAlignment="1" applyProtection="1">
      <alignment horizontal="left"/>
    </xf>
    <xf numFmtId="0" fontId="2" fillId="0" borderId="30" xfId="0" applyFont="1" applyBorder="1" applyAlignment="1" applyProtection="1">
      <alignment horizontal="left"/>
    </xf>
    <xf numFmtId="165" fontId="3" fillId="0" borderId="30" xfId="0" applyNumberFormat="1" applyFont="1" applyBorder="1" applyAlignment="1" applyProtection="1">
      <alignment horizontal="right" vertical="center"/>
    </xf>
    <xf numFmtId="166" fontId="3" fillId="0" borderId="34" xfId="0" applyNumberFormat="1" applyFont="1" applyBorder="1" applyAlignment="1" applyProtection="1">
      <alignment horizontal="right" vertical="center"/>
    </xf>
    <xf numFmtId="166" fontId="7" fillId="0" borderId="30" xfId="0" applyNumberFormat="1" applyFont="1" applyBorder="1" applyAlignment="1" applyProtection="1">
      <alignment horizontal="right" vertical="center"/>
    </xf>
    <xf numFmtId="0" fontId="6" fillId="0" borderId="50" xfId="0" applyFont="1" applyBorder="1" applyAlignment="1" applyProtection="1">
      <alignment horizontal="left" vertical="top"/>
    </xf>
    <xf numFmtId="0" fontId="2" fillId="0" borderId="25" xfId="0" applyFont="1" applyBorder="1" applyAlignment="1" applyProtection="1">
      <alignment horizontal="left" vertical="center"/>
    </xf>
    <xf numFmtId="165" fontId="3" fillId="0" borderId="34" xfId="0" applyNumberFormat="1" applyFont="1" applyBorder="1" applyAlignment="1" applyProtection="1">
      <alignment horizontal="right" vertical="center"/>
    </xf>
    <xf numFmtId="0" fontId="6" fillId="0" borderId="42" xfId="0" applyFont="1" applyBorder="1" applyAlignment="1" applyProtection="1">
      <alignment horizontal="left" vertical="center"/>
    </xf>
    <xf numFmtId="0" fontId="2" fillId="0" borderId="51" xfId="0" applyFont="1" applyBorder="1" applyAlignment="1" applyProtection="1">
      <alignment horizontal="left" vertical="center"/>
    </xf>
    <xf numFmtId="166" fontId="12" fillId="0" borderId="52" xfId="0" applyNumberFormat="1" applyFont="1" applyBorder="1" applyAlignment="1" applyProtection="1">
      <alignment horizontal="right" vertical="center"/>
    </xf>
    <xf numFmtId="0" fontId="0" fillId="0" borderId="38" xfId="0" applyFont="1" applyBorder="1" applyAlignment="1" applyProtection="1">
      <alignment horizontal="left" vertical="center"/>
    </xf>
    <xf numFmtId="0" fontId="2" fillId="0" borderId="23" xfId="0" applyFont="1" applyBorder="1" applyAlignment="1" applyProtection="1">
      <alignment horizontal="left"/>
    </xf>
    <xf numFmtId="0" fontId="2" fillId="0" borderId="53" xfId="0" applyFont="1" applyBorder="1" applyAlignment="1" applyProtection="1">
      <alignment horizontal="left" vertical="center"/>
    </xf>
    <xf numFmtId="0" fontId="2" fillId="0" borderId="46" xfId="0" applyFont="1" applyBorder="1" applyAlignment="1" applyProtection="1">
      <alignment horizontal="left"/>
    </xf>
    <xf numFmtId="165" fontId="7" fillId="2" borderId="18" xfId="0" applyNumberFormat="1" applyFont="1" applyFill="1" applyBorder="1" applyAlignment="1" applyProtection="1">
      <alignment horizontal="right" vertical="center"/>
      <protection locked="0"/>
    </xf>
    <xf numFmtId="166" fontId="0" fillId="2" borderId="34" xfId="0" applyNumberFormat="1" applyFont="1" applyFill="1" applyBorder="1" applyAlignment="1" applyProtection="1">
      <alignment horizontal="right" vertical="center"/>
      <protection locked="0"/>
    </xf>
    <xf numFmtId="166" fontId="7" fillId="2" borderId="20" xfId="0" applyNumberFormat="1" applyFont="1" applyFill="1" applyBorder="1" applyAlignment="1" applyProtection="1">
      <alignment horizontal="right" vertical="center"/>
      <protection locked="0"/>
    </xf>
    <xf numFmtId="166" fontId="7" fillId="2" borderId="34" xfId="0" applyNumberFormat="1" applyFont="1" applyFill="1" applyBorder="1" applyAlignment="1" applyProtection="1">
      <alignment horizontal="right" vertical="center"/>
      <protection locked="0"/>
    </xf>
    <xf numFmtId="0" fontId="10" fillId="2" borderId="35" xfId="0" applyFont="1" applyFill="1" applyBorder="1" applyAlignment="1" applyProtection="1">
      <alignment horizontal="right" vertical="center"/>
      <protection locked="0"/>
    </xf>
    <xf numFmtId="166" fontId="7" fillId="2" borderId="42" xfId="0" applyNumberFormat="1" applyFont="1" applyFill="1" applyBorder="1" applyAlignment="1" applyProtection="1">
      <alignment horizontal="right" vertical="center"/>
      <protection locked="0"/>
    </xf>
    <xf numFmtId="49" fontId="20" fillId="0" borderId="54" xfId="0" applyNumberFormat="1" applyFont="1" applyBorder="1" applyAlignment="1" applyProtection="1">
      <alignment horizontal="center" vertical="top"/>
    </xf>
    <xf numFmtId="49" fontId="20" fillId="0" borderId="54" xfId="0" applyNumberFormat="1" applyFont="1" applyBorder="1" applyAlignment="1" applyProtection="1"/>
    <xf numFmtId="49" fontId="20" fillId="0" borderId="54" xfId="0" applyNumberFormat="1" applyFont="1" applyBorder="1" applyAlignment="1" applyProtection="1">
      <alignment horizontal="center"/>
    </xf>
    <xf numFmtId="49" fontId="20" fillId="0" borderId="54" xfId="0" applyNumberFormat="1" applyFont="1" applyBorder="1" applyAlignment="1" applyProtection="1">
      <alignment horizontal="right"/>
    </xf>
    <xf numFmtId="49" fontId="20" fillId="0" borderId="54" xfId="0" applyNumberFormat="1" applyFont="1" applyBorder="1" applyAlignment="1" applyProtection="1">
      <alignment horizontal="center" wrapText="1"/>
    </xf>
    <xf numFmtId="0" fontId="0" fillId="0" borderId="0" xfId="0" applyAlignment="1" applyProtection="1"/>
    <xf numFmtId="0" fontId="0" fillId="0" borderId="0" xfId="0" applyAlignment="1" applyProtection="1">
      <alignment horizontal="center" vertical="top"/>
    </xf>
    <xf numFmtId="49" fontId="21" fillId="0" borderId="0" xfId="0" applyNumberFormat="1" applyFont="1" applyAlignment="1" applyProtection="1">
      <alignment horizontal="center" vertical="top"/>
    </xf>
    <xf numFmtId="49" fontId="21" fillId="0" borderId="0" xfId="0" applyNumberFormat="1" applyFont="1" applyAlignment="1" applyProtection="1"/>
    <xf numFmtId="49" fontId="21" fillId="0" borderId="0" xfId="0" applyNumberFormat="1" applyFont="1" applyAlignment="1" applyProtection="1">
      <alignment horizontal="center"/>
    </xf>
    <xf numFmtId="49" fontId="21" fillId="0" borderId="0" xfId="0" applyNumberFormat="1" applyFont="1" applyAlignment="1" applyProtection="1">
      <alignment horizontal="right"/>
    </xf>
    <xf numFmtId="49" fontId="21" fillId="0" borderId="0" xfId="0" applyNumberFormat="1" applyFont="1" applyAlignment="1" applyProtection="1">
      <alignment horizontal="center" wrapText="1"/>
    </xf>
    <xf numFmtId="49" fontId="22" fillId="0" borderId="0" xfId="0" applyNumberFormat="1" applyFont="1" applyAlignment="1" applyProtection="1">
      <alignment horizontal="center" vertical="top"/>
    </xf>
    <xf numFmtId="49" fontId="23" fillId="0" borderId="0" xfId="0" applyNumberFormat="1" applyFont="1" applyAlignment="1" applyProtection="1"/>
    <xf numFmtId="49" fontId="22" fillId="0" borderId="0" xfId="0" applyNumberFormat="1" applyFont="1" applyAlignment="1" applyProtection="1"/>
    <xf numFmtId="170" fontId="22" fillId="0" borderId="0" xfId="0" applyNumberFormat="1" applyFont="1" applyFill="1" applyBorder="1" applyAlignment="1" applyProtection="1"/>
    <xf numFmtId="171" fontId="23" fillId="0" borderId="0" xfId="0" applyNumberFormat="1" applyFont="1" applyAlignment="1" applyProtection="1"/>
    <xf numFmtId="49" fontId="22" fillId="0" borderId="0" xfId="0" applyNumberFormat="1" applyFont="1" applyAlignment="1" applyProtection="1">
      <alignment wrapText="1"/>
    </xf>
    <xf numFmtId="0" fontId="24" fillId="0" borderId="0" xfId="0" applyNumberFormat="1" applyFont="1" applyAlignment="1" applyProtection="1">
      <alignment wrapText="1"/>
    </xf>
    <xf numFmtId="0" fontId="0" fillId="0" borderId="0" xfId="0" quotePrefix="1" applyNumberFormat="1" applyAlignment="1" applyProtection="1"/>
    <xf numFmtId="7" fontId="0" fillId="0" borderId="0" xfId="0" applyNumberFormat="1" applyAlignment="1" applyProtection="1"/>
    <xf numFmtId="0" fontId="25" fillId="0" borderId="0" xfId="0" applyFont="1" applyAlignment="1" applyProtection="1">
      <alignment horizontal="center" vertical="top"/>
    </xf>
    <xf numFmtId="0" fontId="0" fillId="0" borderId="0" xfId="0" applyNumberFormat="1" applyAlignment="1" applyProtection="1"/>
    <xf numFmtId="0" fontId="25" fillId="0" borderId="0" xfId="0" applyNumberFormat="1" applyFont="1" applyAlignment="1" applyProtection="1"/>
    <xf numFmtId="0" fontId="0" fillId="0" borderId="0" xfId="0" applyNumberFormat="1" applyAlignment="1" applyProtection="1">
      <alignment wrapText="1"/>
    </xf>
    <xf numFmtId="0" fontId="25" fillId="0" borderId="0" xfId="0" applyNumberFormat="1" applyFont="1" applyAlignment="1" applyProtection="1">
      <alignment wrapText="1"/>
    </xf>
    <xf numFmtId="7" fontId="25" fillId="0" borderId="0" xfId="0" applyNumberFormat="1" applyFont="1" applyAlignment="1" applyProtection="1"/>
    <xf numFmtId="0" fontId="25" fillId="0" borderId="0" xfId="0" applyFont="1" applyAlignment="1" applyProtection="1">
      <alignment wrapText="1"/>
    </xf>
    <xf numFmtId="0" fontId="25" fillId="0" borderId="0" xfId="0" applyFont="1" applyAlignment="1" applyProtection="1">
      <alignment horizontal="right"/>
    </xf>
    <xf numFmtId="0" fontId="25" fillId="0" borderId="0" xfId="0" applyFont="1" applyAlignment="1" applyProtection="1"/>
    <xf numFmtId="165" fontId="7" fillId="0" borderId="18" xfId="0" applyNumberFormat="1" applyFont="1" applyBorder="1" applyAlignment="1" applyProtection="1">
      <alignment horizontal="right" vertical="center"/>
    </xf>
    <xf numFmtId="165" fontId="7" fillId="0" borderId="42" xfId="0" applyNumberFormat="1" applyFont="1" applyBorder="1" applyAlignment="1" applyProtection="1">
      <alignment horizontal="right" vertical="center"/>
    </xf>
    <xf numFmtId="166" fontId="0" fillId="0" borderId="34" xfId="0" applyNumberFormat="1" applyFont="1" applyBorder="1" applyAlignment="1" applyProtection="1">
      <alignment horizontal="right" vertical="center"/>
    </xf>
    <xf numFmtId="172" fontId="3" fillId="0" borderId="33" xfId="0" applyNumberFormat="1" applyFont="1" applyBorder="1" applyAlignment="1" applyProtection="1">
      <alignment horizontal="right" vertical="center"/>
    </xf>
    <xf numFmtId="166" fontId="7" fillId="0" borderId="20" xfId="0" applyNumberFormat="1" applyFont="1" applyBorder="1" applyAlignment="1" applyProtection="1">
      <alignment horizontal="right" vertical="center"/>
    </xf>
    <xf numFmtId="165" fontId="7" fillId="0" borderId="24" xfId="0" applyNumberFormat="1" applyFont="1" applyBorder="1" applyAlignment="1" applyProtection="1">
      <alignment horizontal="right" vertical="center"/>
    </xf>
    <xf numFmtId="166" fontId="3" fillId="0" borderId="35" xfId="0" applyNumberFormat="1" applyFont="1" applyBorder="1" applyAlignment="1" applyProtection="1">
      <alignment horizontal="right" vertical="center"/>
    </xf>
    <xf numFmtId="2" fontId="0" fillId="2" borderId="0" xfId="0" applyNumberFormat="1" applyFont="1" applyFill="1" applyAlignment="1" applyProtection="1">
      <alignment horizontal="right"/>
    </xf>
    <xf numFmtId="0" fontId="0" fillId="2" borderId="0" xfId="0" applyFont="1" applyFill="1" applyAlignment="1" applyProtection="1">
      <alignment horizontal="left"/>
    </xf>
    <xf numFmtId="173" fontId="2" fillId="2" borderId="0" xfId="0" applyNumberFormat="1" applyFont="1" applyFill="1" applyAlignment="1" applyProtection="1">
      <alignment horizontal="left" vertical="center"/>
    </xf>
    <xf numFmtId="174" fontId="3" fillId="2" borderId="0" xfId="0" applyNumberFormat="1" applyFont="1" applyFill="1" applyAlignment="1" applyProtection="1">
      <alignment horizontal="left" vertical="center"/>
    </xf>
    <xf numFmtId="174" fontId="2" fillId="2" borderId="0" xfId="0" applyNumberFormat="1" applyFont="1" applyFill="1" applyAlignment="1" applyProtection="1">
      <alignment horizontal="left" vertical="center"/>
    </xf>
    <xf numFmtId="0" fontId="3" fillId="3" borderId="11" xfId="0" applyFont="1" applyFill="1" applyBorder="1" applyAlignment="1" applyProtection="1">
      <alignment horizontal="center" vertical="center"/>
    </xf>
    <xf numFmtId="2" fontId="0" fillId="2" borderId="20" xfId="0" applyNumberFormat="1" applyFont="1" applyFill="1" applyBorder="1" applyAlignment="1" applyProtection="1">
      <alignment horizontal="right"/>
    </xf>
    <xf numFmtId="0" fontId="27" fillId="0" borderId="0" xfId="0" applyFont="1" applyAlignment="1" applyProtection="1">
      <alignment horizontal="left" vertical="center"/>
    </xf>
    <xf numFmtId="166" fontId="27" fillId="0" borderId="0" xfId="0" applyNumberFormat="1" applyFont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166" fontId="28" fillId="0" borderId="0" xfId="0" applyNumberFormat="1" applyFont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166" fontId="29" fillId="0" borderId="0" xfId="0" applyNumberFormat="1" applyFont="1" applyAlignment="1" applyProtection="1">
      <alignment horizontal="right" vertical="center"/>
    </xf>
    <xf numFmtId="0" fontId="2" fillId="0" borderId="0" xfId="0" applyFont="1" applyAlignment="1" applyProtection="1">
      <alignment horizontal="left"/>
    </xf>
    <xf numFmtId="166" fontId="2" fillId="0" borderId="0" xfId="0" applyNumberFormat="1" applyFont="1" applyAlignment="1" applyProtection="1">
      <alignment horizontal="right"/>
    </xf>
    <xf numFmtId="167" fontId="2" fillId="2" borderId="0" xfId="0" applyNumberFormat="1" applyFont="1" applyFill="1" applyAlignment="1" applyProtection="1">
      <alignment horizontal="right" vertical="center"/>
      <protection locked="0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8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7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6.xml"/><Relationship Id="rId27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&#253;kaz%20-%20SP&#352;%20Mlad&#233;%20Buky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Z10023_(001)_Z10023%20-%20SP&#352;%20Mlad&#233;%20Buky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Z10023_(002)_a%20-%20&#250;st&#345;edn&#237;%20vyt&#225;p&#283;n&#237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Z10023_(003)_b%20-%20v&#283;tr&#225;n&#237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Z10023_(004)_c%20-%20tlakov&#253;%20vzduch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V&#253;kaz_(002)_a%20-%20&#250;st&#345;edn&#237;%20vyt&#225;p&#283;n&#237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V&#253;kaz_(003)_b%20-%20v&#283;tr&#225;n&#23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V&#253;kaz_(004)_c%20-%20tlakov&#253;%20vzduch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RKL"/>
    </sheetNames>
    <sheetDataSet>
      <sheetData sheetId="0">
        <row r="5">
          <cell r="E5" t="str">
            <v>SPŠ Mladé Buky</v>
          </cell>
        </row>
        <row r="26">
          <cell r="E26" t="str">
            <v>Královehradecký kraj</v>
          </cell>
        </row>
        <row r="27">
          <cell r="E27" t="str">
            <v xml:space="preserve"> </v>
          </cell>
        </row>
        <row r="28">
          <cell r="E28" t="str">
            <v xml:space="preserve"> </v>
          </cell>
        </row>
        <row r="31">
          <cell r="G31" t="str">
            <v>Fejk Martin</v>
          </cell>
        </row>
        <row r="48">
          <cell r="M48">
            <v>10</v>
          </cell>
        </row>
        <row r="49">
          <cell r="M49">
            <v>20</v>
          </cell>
        </row>
      </sheetData>
      <sheetData sheetId="1">
        <row r="14">
          <cell r="C14">
            <v>0</v>
          </cell>
          <cell r="D14">
            <v>0</v>
          </cell>
          <cell r="E14">
            <v>0</v>
          </cell>
        </row>
      </sheetData>
      <sheetData sheetId="2"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</row>
        <row r="11"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Rozpocet"/>
    </sheetNames>
    <sheetDataSet>
      <sheetData sheetId="0" refreshError="1">
        <row r="38">
          <cell r="E38">
            <v>0</v>
          </cell>
        </row>
        <row r="47">
          <cell r="R47">
            <v>0</v>
          </cell>
        </row>
        <row r="48">
          <cell r="R48">
            <v>0</v>
          </cell>
        </row>
        <row r="49">
          <cell r="R49">
            <v>0</v>
          </cell>
        </row>
      </sheetData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Rozpocet"/>
    </sheetNames>
    <sheetDataSet>
      <sheetData sheetId="0" refreshError="1">
        <row r="38">
          <cell r="E38">
            <v>0</v>
          </cell>
        </row>
        <row r="47">
          <cell r="R47">
            <v>0</v>
          </cell>
        </row>
        <row r="48">
          <cell r="R48">
            <v>0</v>
          </cell>
        </row>
        <row r="49">
          <cell r="R49">
            <v>0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Rozpocet"/>
    </sheetNames>
    <sheetDataSet>
      <sheetData sheetId="0" refreshError="1">
        <row r="38">
          <cell r="E38">
            <v>0</v>
          </cell>
        </row>
        <row r="47">
          <cell r="R47">
            <v>0</v>
          </cell>
        </row>
        <row r="48">
          <cell r="R48">
            <v>0</v>
          </cell>
        </row>
        <row r="49">
          <cell r="R49">
            <v>0</v>
          </cell>
        </row>
      </sheetData>
      <sheetData sheetId="1" refreshError="1"/>
      <sheetData sheetId="2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Rozpocet"/>
    </sheetNames>
    <sheetDataSet>
      <sheetData sheetId="0" refreshError="1">
        <row r="38">
          <cell r="E38">
            <v>0</v>
          </cell>
        </row>
        <row r="47">
          <cell r="R47">
            <v>0</v>
          </cell>
        </row>
        <row r="48">
          <cell r="R48">
            <v>0</v>
          </cell>
        </row>
        <row r="49">
          <cell r="R49">
            <v>0</v>
          </cell>
        </row>
      </sheetData>
      <sheetData sheetId="1" refreshError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Rozpocet"/>
    </sheetNames>
    <sheetDataSet>
      <sheetData sheetId="0">
        <row r="5">
          <cell r="E5" t="str">
            <v>SPŠ Mladé Buky</v>
          </cell>
          <cell r="P5" t="str">
            <v xml:space="preserve"> </v>
          </cell>
        </row>
        <row r="7">
          <cell r="E7" t="str">
            <v>ústřední vytápění</v>
          </cell>
        </row>
        <row r="9">
          <cell r="E9" t="str">
            <v xml:space="preserve"> </v>
          </cell>
        </row>
        <row r="26">
          <cell r="E26" t="str">
            <v>Královehradecký kraj</v>
          </cell>
        </row>
        <row r="28">
          <cell r="E28" t="str">
            <v xml:space="preserve"> </v>
          </cell>
        </row>
      </sheetData>
      <sheetData sheetId="1" refreshError="1"/>
      <sheetData sheetId="2">
        <row r="11">
          <cell r="I11" t="str">
            <v>Cena celkem</v>
          </cell>
          <cell r="O11" t="str">
            <v>Typ položky</v>
          </cell>
        </row>
        <row r="12">
          <cell r="I12">
            <v>9</v>
          </cell>
          <cell r="O12">
            <v>11</v>
          </cell>
        </row>
        <row r="14">
          <cell r="D14" t="str">
            <v>PSV</v>
          </cell>
          <cell r="E14" t="str">
            <v>Práce a dodávky PSV</v>
          </cell>
          <cell r="I14">
            <v>0</v>
          </cell>
          <cell r="K14">
            <v>0</v>
          </cell>
          <cell r="M14">
            <v>0</v>
          </cell>
        </row>
        <row r="15">
          <cell r="D15" t="str">
            <v>732</v>
          </cell>
          <cell r="E15" t="str">
            <v>Ústřední vytápění - strojovny</v>
          </cell>
          <cell r="I15">
            <v>0</v>
          </cell>
          <cell r="K15">
            <v>0</v>
          </cell>
          <cell r="M15">
            <v>0</v>
          </cell>
        </row>
        <row r="16">
          <cell r="I16">
            <v>0</v>
          </cell>
          <cell r="N16">
            <v>20</v>
          </cell>
          <cell r="O16">
            <v>16</v>
          </cell>
        </row>
        <row r="17">
          <cell r="I17">
            <v>0</v>
          </cell>
          <cell r="N17">
            <v>20</v>
          </cell>
          <cell r="O17">
            <v>32</v>
          </cell>
        </row>
        <row r="18">
          <cell r="I18">
            <v>0</v>
          </cell>
          <cell r="N18">
            <v>20</v>
          </cell>
          <cell r="O18">
            <v>16</v>
          </cell>
        </row>
        <row r="19">
          <cell r="I19">
            <v>0</v>
          </cell>
          <cell r="N19">
            <v>20</v>
          </cell>
          <cell r="O19">
            <v>32</v>
          </cell>
        </row>
        <row r="20">
          <cell r="I20">
            <v>0</v>
          </cell>
          <cell r="N20">
            <v>20</v>
          </cell>
          <cell r="O20">
            <v>16</v>
          </cell>
        </row>
        <row r="21">
          <cell r="D21" t="str">
            <v>733</v>
          </cell>
          <cell r="E21" t="str">
            <v>Ústřední vytápění - potrubí</v>
          </cell>
          <cell r="I21">
            <v>0</v>
          </cell>
          <cell r="K21">
            <v>0</v>
          </cell>
          <cell r="M21">
            <v>0</v>
          </cell>
        </row>
        <row r="22">
          <cell r="I22">
            <v>0</v>
          </cell>
          <cell r="N22">
            <v>20</v>
          </cell>
          <cell r="O22">
            <v>16</v>
          </cell>
        </row>
        <row r="23">
          <cell r="I23">
            <v>0</v>
          </cell>
          <cell r="N23">
            <v>20</v>
          </cell>
          <cell r="O23">
            <v>16</v>
          </cell>
        </row>
        <row r="24">
          <cell r="I24">
            <v>0</v>
          </cell>
          <cell r="N24">
            <v>20</v>
          </cell>
          <cell r="O24">
            <v>16</v>
          </cell>
        </row>
        <row r="25">
          <cell r="I25">
            <v>0</v>
          </cell>
          <cell r="N25">
            <v>20</v>
          </cell>
          <cell r="O25">
            <v>16</v>
          </cell>
        </row>
        <row r="26">
          <cell r="I26">
            <v>0</v>
          </cell>
          <cell r="N26">
            <v>20</v>
          </cell>
          <cell r="O26">
            <v>16</v>
          </cell>
        </row>
        <row r="27">
          <cell r="I27">
            <v>0</v>
          </cell>
          <cell r="N27">
            <v>20</v>
          </cell>
          <cell r="O27">
            <v>16</v>
          </cell>
        </row>
        <row r="28">
          <cell r="I28">
            <v>0</v>
          </cell>
          <cell r="N28">
            <v>20</v>
          </cell>
          <cell r="O28">
            <v>16</v>
          </cell>
        </row>
        <row r="29">
          <cell r="I29">
            <v>0</v>
          </cell>
          <cell r="N29">
            <v>20</v>
          </cell>
          <cell r="O29">
            <v>16</v>
          </cell>
        </row>
        <row r="30">
          <cell r="I30">
            <v>0</v>
          </cell>
          <cell r="N30">
            <v>20</v>
          </cell>
          <cell r="O30">
            <v>16</v>
          </cell>
        </row>
        <row r="31">
          <cell r="I31">
            <v>0</v>
          </cell>
          <cell r="N31">
            <v>20</v>
          </cell>
          <cell r="O31">
            <v>16</v>
          </cell>
        </row>
        <row r="32">
          <cell r="I32">
            <v>0</v>
          </cell>
          <cell r="N32">
            <v>20</v>
          </cell>
          <cell r="O32">
            <v>16</v>
          </cell>
        </row>
        <row r="33">
          <cell r="I33">
            <v>0</v>
          </cell>
          <cell r="N33">
            <v>20</v>
          </cell>
          <cell r="O33">
            <v>16</v>
          </cell>
        </row>
        <row r="34">
          <cell r="D34" t="str">
            <v>734</v>
          </cell>
          <cell r="E34" t="str">
            <v>Ústřední vytápění - armatury</v>
          </cell>
          <cell r="I34">
            <v>0</v>
          </cell>
          <cell r="K34">
            <v>0</v>
          </cell>
          <cell r="M34">
            <v>0</v>
          </cell>
        </row>
        <row r="35">
          <cell r="I35">
            <v>0</v>
          </cell>
          <cell r="N35">
            <v>20</v>
          </cell>
          <cell r="O35">
            <v>16</v>
          </cell>
        </row>
        <row r="36">
          <cell r="I36">
            <v>0</v>
          </cell>
          <cell r="N36">
            <v>20</v>
          </cell>
          <cell r="O36">
            <v>16</v>
          </cell>
        </row>
        <row r="37">
          <cell r="I37">
            <v>0</v>
          </cell>
          <cell r="N37">
            <v>20</v>
          </cell>
          <cell r="O37">
            <v>32</v>
          </cell>
        </row>
        <row r="38">
          <cell r="I38">
            <v>0</v>
          </cell>
          <cell r="N38">
            <v>20</v>
          </cell>
          <cell r="O38">
            <v>16</v>
          </cell>
        </row>
        <row r="39">
          <cell r="I39">
            <v>0</v>
          </cell>
          <cell r="N39">
            <v>20</v>
          </cell>
          <cell r="O39">
            <v>32</v>
          </cell>
        </row>
        <row r="40">
          <cell r="I40">
            <v>0</v>
          </cell>
          <cell r="N40">
            <v>20</v>
          </cell>
          <cell r="O40">
            <v>16</v>
          </cell>
        </row>
        <row r="41">
          <cell r="I41">
            <v>0</v>
          </cell>
          <cell r="N41">
            <v>20</v>
          </cell>
          <cell r="O41">
            <v>32</v>
          </cell>
        </row>
        <row r="42">
          <cell r="I42">
            <v>0</v>
          </cell>
          <cell r="N42">
            <v>20</v>
          </cell>
          <cell r="O42">
            <v>32</v>
          </cell>
        </row>
        <row r="43">
          <cell r="I43">
            <v>0</v>
          </cell>
          <cell r="N43">
            <v>20</v>
          </cell>
          <cell r="O43">
            <v>16</v>
          </cell>
        </row>
        <row r="44">
          <cell r="I44">
            <v>0</v>
          </cell>
          <cell r="N44">
            <v>20</v>
          </cell>
          <cell r="O44">
            <v>32</v>
          </cell>
        </row>
        <row r="45">
          <cell r="I45">
            <v>0</v>
          </cell>
          <cell r="N45">
            <v>20</v>
          </cell>
          <cell r="O45">
            <v>16</v>
          </cell>
        </row>
        <row r="46">
          <cell r="I46">
            <v>0</v>
          </cell>
          <cell r="N46">
            <v>20</v>
          </cell>
          <cell r="O46">
            <v>16</v>
          </cell>
        </row>
        <row r="47">
          <cell r="I47">
            <v>0</v>
          </cell>
          <cell r="N47">
            <v>20</v>
          </cell>
          <cell r="O47">
            <v>16</v>
          </cell>
        </row>
        <row r="48">
          <cell r="I48">
            <v>0</v>
          </cell>
          <cell r="N48">
            <v>20</v>
          </cell>
          <cell r="O48">
            <v>16</v>
          </cell>
        </row>
        <row r="49">
          <cell r="I49">
            <v>0</v>
          </cell>
          <cell r="N49">
            <v>20</v>
          </cell>
          <cell r="O49">
            <v>16</v>
          </cell>
        </row>
        <row r="50">
          <cell r="D50" t="str">
            <v>735</v>
          </cell>
          <cell r="E50" t="str">
            <v>Ústřední vytápění - otopná tělesa</v>
          </cell>
          <cell r="I50">
            <v>0</v>
          </cell>
          <cell r="K50">
            <v>0</v>
          </cell>
          <cell r="M50">
            <v>0</v>
          </cell>
        </row>
        <row r="51">
          <cell r="I51">
            <v>0</v>
          </cell>
          <cell r="N51">
            <v>20</v>
          </cell>
          <cell r="O51">
            <v>16</v>
          </cell>
        </row>
        <row r="52">
          <cell r="I52">
            <v>0</v>
          </cell>
          <cell r="N52">
            <v>20</v>
          </cell>
          <cell r="O52">
            <v>16</v>
          </cell>
        </row>
        <row r="53">
          <cell r="I53">
            <v>0</v>
          </cell>
          <cell r="N53">
            <v>20</v>
          </cell>
          <cell r="O53">
            <v>16</v>
          </cell>
        </row>
        <row r="54">
          <cell r="I54">
            <v>0</v>
          </cell>
          <cell r="N54">
            <v>20</v>
          </cell>
          <cell r="O54">
            <v>16</v>
          </cell>
        </row>
        <row r="55">
          <cell r="I55">
            <v>0</v>
          </cell>
          <cell r="N55">
            <v>20</v>
          </cell>
          <cell r="O55">
            <v>16</v>
          </cell>
        </row>
        <row r="56">
          <cell r="I56">
            <v>0</v>
          </cell>
          <cell r="N56">
            <v>20</v>
          </cell>
          <cell r="O56">
            <v>16</v>
          </cell>
        </row>
        <row r="57">
          <cell r="I57">
            <v>0</v>
          </cell>
          <cell r="N57">
            <v>20</v>
          </cell>
          <cell r="O57">
            <v>16</v>
          </cell>
        </row>
        <row r="58">
          <cell r="I58">
            <v>0</v>
          </cell>
          <cell r="N58">
            <v>20</v>
          </cell>
          <cell r="O58">
            <v>16</v>
          </cell>
        </row>
        <row r="59">
          <cell r="I59">
            <v>0</v>
          </cell>
          <cell r="N59">
            <v>20</v>
          </cell>
          <cell r="O59">
            <v>16</v>
          </cell>
        </row>
        <row r="60">
          <cell r="I60">
            <v>0</v>
          </cell>
          <cell r="N60">
            <v>20</v>
          </cell>
          <cell r="O60">
            <v>16</v>
          </cell>
        </row>
        <row r="61">
          <cell r="I61">
            <v>0</v>
          </cell>
          <cell r="N61">
            <v>20</v>
          </cell>
          <cell r="O61">
            <v>16</v>
          </cell>
        </row>
        <row r="62">
          <cell r="I62">
            <v>0</v>
          </cell>
          <cell r="N62">
            <v>20</v>
          </cell>
          <cell r="O62">
            <v>16</v>
          </cell>
        </row>
        <row r="63">
          <cell r="I63">
            <v>0</v>
          </cell>
          <cell r="N63">
            <v>20</v>
          </cell>
          <cell r="O63">
            <v>16</v>
          </cell>
        </row>
        <row r="64">
          <cell r="D64" t="str">
            <v>783</v>
          </cell>
          <cell r="E64" t="str">
            <v>Dokončovací práce - nátěry</v>
          </cell>
          <cell r="I64">
            <v>0</v>
          </cell>
          <cell r="K64">
            <v>0</v>
          </cell>
          <cell r="M64">
            <v>0</v>
          </cell>
        </row>
        <row r="65">
          <cell r="I65">
            <v>0</v>
          </cell>
          <cell r="N65">
            <v>20</v>
          </cell>
          <cell r="O65">
            <v>16</v>
          </cell>
        </row>
        <row r="66">
          <cell r="I66">
            <v>0</v>
          </cell>
          <cell r="N66">
            <v>20</v>
          </cell>
          <cell r="O66">
            <v>16</v>
          </cell>
        </row>
        <row r="67">
          <cell r="I67">
            <v>0</v>
          </cell>
          <cell r="N67">
            <v>20</v>
          </cell>
          <cell r="O67">
            <v>16</v>
          </cell>
        </row>
        <row r="68">
          <cell r="I68">
            <v>0</v>
          </cell>
          <cell r="K68">
            <v>0</v>
          </cell>
          <cell r="M68">
            <v>0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Rozpocet"/>
    </sheetNames>
    <sheetDataSet>
      <sheetData sheetId="0">
        <row r="5">
          <cell r="E5" t="str">
            <v>SPŠ Mladé Buky</v>
          </cell>
          <cell r="P5" t="str">
            <v xml:space="preserve"> </v>
          </cell>
        </row>
        <row r="7">
          <cell r="E7" t="str">
            <v>větrání</v>
          </cell>
        </row>
        <row r="9">
          <cell r="E9" t="str">
            <v xml:space="preserve"> </v>
          </cell>
        </row>
        <row r="26">
          <cell r="E26" t="str">
            <v>Královehradecký kraj</v>
          </cell>
        </row>
        <row r="28">
          <cell r="E28" t="str">
            <v xml:space="preserve"> </v>
          </cell>
        </row>
      </sheetData>
      <sheetData sheetId="1" refreshError="1"/>
      <sheetData sheetId="2">
        <row r="11">
          <cell r="I11" t="str">
            <v>Cena celkem</v>
          </cell>
          <cell r="O11" t="str">
            <v>Typ položky</v>
          </cell>
        </row>
        <row r="12">
          <cell r="I12">
            <v>9</v>
          </cell>
          <cell r="O12">
            <v>11</v>
          </cell>
        </row>
        <row r="14">
          <cell r="D14" t="str">
            <v>PSV</v>
          </cell>
          <cell r="E14" t="str">
            <v>Práce a dodávky PSV</v>
          </cell>
          <cell r="I14">
            <v>0</v>
          </cell>
          <cell r="K14">
            <v>0</v>
          </cell>
          <cell r="M14">
            <v>0</v>
          </cell>
        </row>
        <row r="15">
          <cell r="D15" t="str">
            <v>735</v>
          </cell>
          <cell r="E15" t="str">
            <v>Ústřední vytápění - otopná tělesa</v>
          </cell>
          <cell r="I15">
            <v>0</v>
          </cell>
          <cell r="K15">
            <v>0</v>
          </cell>
          <cell r="M15">
            <v>0</v>
          </cell>
        </row>
        <row r="16">
          <cell r="I16">
            <v>0</v>
          </cell>
          <cell r="N16">
            <v>20</v>
          </cell>
          <cell r="O16">
            <v>512</v>
          </cell>
        </row>
        <row r="17">
          <cell r="I17">
            <v>0</v>
          </cell>
          <cell r="N17">
            <v>20</v>
          </cell>
          <cell r="O17">
            <v>512</v>
          </cell>
        </row>
        <row r="18">
          <cell r="I18">
            <v>0</v>
          </cell>
          <cell r="N18">
            <v>20</v>
          </cell>
          <cell r="O18">
            <v>16</v>
          </cell>
        </row>
        <row r="19">
          <cell r="D19" t="str">
            <v>M</v>
          </cell>
          <cell r="E19" t="str">
            <v>Práce a dodávky M</v>
          </cell>
          <cell r="I19">
            <v>0</v>
          </cell>
          <cell r="K19">
            <v>0</v>
          </cell>
          <cell r="M19">
            <v>0</v>
          </cell>
        </row>
        <row r="20">
          <cell r="D20" t="str">
            <v>24-M</v>
          </cell>
          <cell r="E20" t="str">
            <v>Montáže vzduchotechnických zařízení</v>
          </cell>
          <cell r="I20">
            <v>0</v>
          </cell>
          <cell r="K20">
            <v>0</v>
          </cell>
          <cell r="M20">
            <v>0</v>
          </cell>
        </row>
        <row r="21">
          <cell r="I21">
            <v>0</v>
          </cell>
          <cell r="N21">
            <v>10</v>
          </cell>
          <cell r="O21">
            <v>64</v>
          </cell>
        </row>
        <row r="22">
          <cell r="I22">
            <v>0</v>
          </cell>
          <cell r="N22">
            <v>10</v>
          </cell>
          <cell r="O22">
            <v>256</v>
          </cell>
        </row>
        <row r="23">
          <cell r="I23">
            <v>0</v>
          </cell>
          <cell r="N23">
            <v>10</v>
          </cell>
          <cell r="O23">
            <v>64</v>
          </cell>
        </row>
        <row r="24">
          <cell r="I24">
            <v>0</v>
          </cell>
          <cell r="N24">
            <v>10</v>
          </cell>
          <cell r="O24">
            <v>256</v>
          </cell>
        </row>
        <row r="25">
          <cell r="I25">
            <v>0</v>
          </cell>
          <cell r="N25">
            <v>10</v>
          </cell>
          <cell r="O25">
            <v>64</v>
          </cell>
        </row>
        <row r="26">
          <cell r="I26">
            <v>0</v>
          </cell>
          <cell r="N26">
            <v>10</v>
          </cell>
          <cell r="O26">
            <v>256</v>
          </cell>
        </row>
        <row r="27">
          <cell r="I27">
            <v>0</v>
          </cell>
          <cell r="N27">
            <v>20</v>
          </cell>
          <cell r="O27">
            <v>64</v>
          </cell>
        </row>
        <row r="28">
          <cell r="I28">
            <v>0</v>
          </cell>
          <cell r="N28">
            <v>20</v>
          </cell>
          <cell r="O28">
            <v>256</v>
          </cell>
        </row>
        <row r="29">
          <cell r="I29">
            <v>0</v>
          </cell>
          <cell r="N29">
            <v>10</v>
          </cell>
          <cell r="O29">
            <v>64</v>
          </cell>
        </row>
        <row r="30">
          <cell r="I30">
            <v>0</v>
          </cell>
          <cell r="N30">
            <v>10</v>
          </cell>
          <cell r="O30">
            <v>256</v>
          </cell>
        </row>
        <row r="31">
          <cell r="I31">
            <v>0</v>
          </cell>
          <cell r="N31">
            <v>10</v>
          </cell>
          <cell r="O31">
            <v>64</v>
          </cell>
        </row>
        <row r="32">
          <cell r="I32">
            <v>0</v>
          </cell>
          <cell r="K32">
            <v>0</v>
          </cell>
          <cell r="M32">
            <v>0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Rozpocet"/>
    </sheetNames>
    <sheetDataSet>
      <sheetData sheetId="0">
        <row r="5">
          <cell r="E5" t="str">
            <v>SPŠ Mladé Buky</v>
          </cell>
          <cell r="P5" t="str">
            <v xml:space="preserve"> </v>
          </cell>
        </row>
        <row r="7">
          <cell r="E7" t="str">
            <v>tlakový vzduch</v>
          </cell>
        </row>
        <row r="9">
          <cell r="E9" t="str">
            <v xml:space="preserve"> </v>
          </cell>
        </row>
        <row r="26">
          <cell r="E26" t="str">
            <v>Královehradecký kraj</v>
          </cell>
        </row>
        <row r="28">
          <cell r="E28" t="str">
            <v xml:space="preserve"> </v>
          </cell>
        </row>
      </sheetData>
      <sheetData sheetId="1" refreshError="1"/>
      <sheetData sheetId="2">
        <row r="11">
          <cell r="I11" t="str">
            <v>Cena celkem</v>
          </cell>
          <cell r="O11" t="str">
            <v>Typ položky</v>
          </cell>
        </row>
        <row r="12">
          <cell r="I12">
            <v>9</v>
          </cell>
          <cell r="O12">
            <v>11</v>
          </cell>
        </row>
        <row r="14">
          <cell r="D14" t="str">
            <v>M</v>
          </cell>
          <cell r="E14" t="str">
            <v>Práce a dodávky M</v>
          </cell>
          <cell r="I14">
            <v>0</v>
          </cell>
          <cell r="K14">
            <v>0</v>
          </cell>
          <cell r="M14">
            <v>0</v>
          </cell>
        </row>
        <row r="15">
          <cell r="D15" t="str">
            <v>23-M</v>
          </cell>
          <cell r="E15" t="str">
            <v>Montáže potrubí</v>
          </cell>
          <cell r="I15">
            <v>0</v>
          </cell>
          <cell r="K15">
            <v>0</v>
          </cell>
          <cell r="M15">
            <v>0</v>
          </cell>
        </row>
        <row r="16">
          <cell r="I16">
            <v>0</v>
          </cell>
          <cell r="N16">
            <v>20</v>
          </cell>
          <cell r="O16">
            <v>1</v>
          </cell>
        </row>
        <row r="17">
          <cell r="I17">
            <v>0</v>
          </cell>
          <cell r="N17">
            <v>20</v>
          </cell>
          <cell r="O17">
            <v>2</v>
          </cell>
        </row>
        <row r="18">
          <cell r="I18">
            <v>0</v>
          </cell>
          <cell r="N18">
            <v>20</v>
          </cell>
          <cell r="O18">
            <v>1</v>
          </cell>
        </row>
        <row r="19">
          <cell r="I19">
            <v>0</v>
          </cell>
          <cell r="N19">
            <v>20</v>
          </cell>
          <cell r="O19">
            <v>2</v>
          </cell>
        </row>
        <row r="20">
          <cell r="I20">
            <v>0</v>
          </cell>
          <cell r="N20">
            <v>20</v>
          </cell>
          <cell r="O20">
            <v>2</v>
          </cell>
        </row>
        <row r="21">
          <cell r="I21">
            <v>0</v>
          </cell>
          <cell r="N21">
            <v>20</v>
          </cell>
          <cell r="O21">
            <v>2</v>
          </cell>
        </row>
        <row r="22">
          <cell r="I22">
            <v>0</v>
          </cell>
          <cell r="N22">
            <v>20</v>
          </cell>
          <cell r="O22">
            <v>2</v>
          </cell>
        </row>
        <row r="23">
          <cell r="I23">
            <v>0</v>
          </cell>
          <cell r="N23">
            <v>20</v>
          </cell>
          <cell r="O23">
            <v>1</v>
          </cell>
        </row>
        <row r="24">
          <cell r="I24">
            <v>0</v>
          </cell>
          <cell r="N24">
            <v>20</v>
          </cell>
          <cell r="O24">
            <v>2</v>
          </cell>
        </row>
        <row r="25">
          <cell r="I25">
            <v>0</v>
          </cell>
          <cell r="N25">
            <v>20</v>
          </cell>
          <cell r="O25">
            <v>2</v>
          </cell>
        </row>
        <row r="26">
          <cell r="I26">
            <v>0</v>
          </cell>
          <cell r="N26">
            <v>20</v>
          </cell>
          <cell r="O26">
            <v>2</v>
          </cell>
        </row>
        <row r="27">
          <cell r="I27">
            <v>0</v>
          </cell>
          <cell r="N27">
            <v>20</v>
          </cell>
          <cell r="O27">
            <v>1</v>
          </cell>
        </row>
        <row r="28">
          <cell r="I28">
            <v>0</v>
          </cell>
          <cell r="N28">
            <v>20</v>
          </cell>
          <cell r="O28">
            <v>2</v>
          </cell>
        </row>
        <row r="29">
          <cell r="I29">
            <v>0</v>
          </cell>
          <cell r="N29">
            <v>20</v>
          </cell>
          <cell r="O29">
            <v>2</v>
          </cell>
        </row>
        <row r="30">
          <cell r="I30">
            <v>0</v>
          </cell>
          <cell r="N30">
            <v>20</v>
          </cell>
          <cell r="O30">
            <v>2</v>
          </cell>
        </row>
        <row r="31">
          <cell r="I31">
            <v>0</v>
          </cell>
          <cell r="N31">
            <v>20</v>
          </cell>
          <cell r="O31">
            <v>2</v>
          </cell>
        </row>
        <row r="32">
          <cell r="I32">
            <v>0</v>
          </cell>
          <cell r="N32">
            <v>20</v>
          </cell>
          <cell r="O32">
            <v>1</v>
          </cell>
        </row>
        <row r="33">
          <cell r="I33">
            <v>0</v>
          </cell>
          <cell r="N33">
            <v>20</v>
          </cell>
          <cell r="O33">
            <v>1</v>
          </cell>
        </row>
        <row r="34">
          <cell r="I34">
            <v>0</v>
          </cell>
          <cell r="N34">
            <v>20</v>
          </cell>
          <cell r="O34">
            <v>1</v>
          </cell>
        </row>
        <row r="35">
          <cell r="I35">
            <v>0</v>
          </cell>
          <cell r="N35">
            <v>20</v>
          </cell>
          <cell r="O35">
            <v>2</v>
          </cell>
        </row>
        <row r="36">
          <cell r="I36">
            <v>0</v>
          </cell>
          <cell r="N36">
            <v>20</v>
          </cell>
          <cell r="O36">
            <v>1</v>
          </cell>
        </row>
        <row r="37">
          <cell r="I37">
            <v>0</v>
          </cell>
          <cell r="N37">
            <v>20</v>
          </cell>
          <cell r="O37">
            <v>2</v>
          </cell>
        </row>
        <row r="38">
          <cell r="I38">
            <v>0</v>
          </cell>
          <cell r="N38">
            <v>20</v>
          </cell>
          <cell r="O38">
            <v>1</v>
          </cell>
        </row>
        <row r="39">
          <cell r="I39">
            <v>0</v>
          </cell>
          <cell r="N39">
            <v>20</v>
          </cell>
          <cell r="O39">
            <v>2</v>
          </cell>
        </row>
        <row r="40">
          <cell r="D40" t="str">
            <v>PSV</v>
          </cell>
          <cell r="E40" t="str">
            <v>Práce a dodávky PSV</v>
          </cell>
          <cell r="I40">
            <v>0</v>
          </cell>
          <cell r="K40">
            <v>0</v>
          </cell>
          <cell r="M40">
            <v>0</v>
          </cell>
        </row>
        <row r="41">
          <cell r="D41" t="str">
            <v>732</v>
          </cell>
          <cell r="E41" t="str">
            <v>Ústřední vytápění - strojovny</v>
          </cell>
          <cell r="I41">
            <v>0</v>
          </cell>
          <cell r="K41">
            <v>0</v>
          </cell>
          <cell r="M41">
            <v>0</v>
          </cell>
        </row>
        <row r="42">
          <cell r="I42">
            <v>0</v>
          </cell>
          <cell r="N42">
            <v>20</v>
          </cell>
          <cell r="O42">
            <v>16</v>
          </cell>
        </row>
        <row r="43">
          <cell r="I43">
            <v>0</v>
          </cell>
          <cell r="N43">
            <v>20</v>
          </cell>
          <cell r="O43">
            <v>32</v>
          </cell>
        </row>
        <row r="44">
          <cell r="I44">
            <v>0</v>
          </cell>
          <cell r="N44">
            <v>20</v>
          </cell>
          <cell r="O44">
            <v>16</v>
          </cell>
        </row>
        <row r="45">
          <cell r="I45">
            <v>0</v>
          </cell>
          <cell r="K45">
            <v>0</v>
          </cell>
          <cell r="M4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54"/>
  <sheetViews>
    <sheetView showGridLines="0" tabSelected="1" workbookViewId="0">
      <selection activeCell="V43" sqref="V43"/>
    </sheetView>
  </sheetViews>
  <sheetFormatPr defaultRowHeight="12.75" customHeight="1"/>
  <cols>
    <col min="1" max="1" width="2.42578125" style="1" customWidth="1"/>
    <col min="2" max="2" width="1.85546875" style="1" customWidth="1"/>
    <col min="3" max="3" width="2.7109375" style="1" customWidth="1"/>
    <col min="4" max="4" width="6.85546875" style="1" customWidth="1"/>
    <col min="5" max="5" width="13.5703125" style="1" customWidth="1"/>
    <col min="6" max="6" width="0.5703125" style="1" customWidth="1"/>
    <col min="7" max="7" width="2.5703125" style="1" customWidth="1"/>
    <col min="8" max="8" width="2.7109375" style="1" customWidth="1"/>
    <col min="9" max="9" width="9.7109375" style="1" customWidth="1"/>
    <col min="10" max="10" width="13.5703125" style="1" customWidth="1"/>
    <col min="11" max="11" width="0.7109375" style="1" customWidth="1"/>
    <col min="12" max="12" width="2.42578125" style="1" customWidth="1"/>
    <col min="13" max="13" width="2.85546875" style="1" customWidth="1"/>
    <col min="14" max="14" width="2" style="1" customWidth="1"/>
    <col min="15" max="15" width="12.7109375" style="1" customWidth="1"/>
    <col min="16" max="16" width="2.85546875" style="1" customWidth="1"/>
    <col min="17" max="17" width="2" style="1" customWidth="1"/>
    <col min="18" max="18" width="13.5703125" style="1" customWidth="1"/>
    <col min="19" max="19" width="0.5703125" style="1" customWidth="1"/>
    <col min="20" max="16384" width="9.140625" style="1"/>
  </cols>
  <sheetData>
    <row r="1" spans="1:19" ht="12" customHeight="1">
      <c r="A1" s="84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2"/>
    </row>
    <row r="2" spans="1:19" ht="23.25" customHeight="1">
      <c r="A2" s="86"/>
      <c r="B2" s="87"/>
      <c r="C2" s="87"/>
      <c r="D2" s="87"/>
      <c r="E2" s="87"/>
      <c r="F2" s="87"/>
      <c r="G2" s="88" t="s">
        <v>0</v>
      </c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3"/>
    </row>
    <row r="3" spans="1:19" ht="12" customHeight="1">
      <c r="A3" s="89"/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4"/>
    </row>
    <row r="4" spans="1:19" ht="8.25" customHeight="1">
      <c r="A4" s="91"/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5"/>
    </row>
    <row r="5" spans="1:19" ht="15" customHeight="1">
      <c r="A5" s="93"/>
      <c r="B5" s="6" t="s">
        <v>1</v>
      </c>
      <c r="C5" s="6"/>
      <c r="D5" s="6"/>
      <c r="E5" s="94" t="s">
        <v>2</v>
      </c>
      <c r="F5" s="95"/>
      <c r="G5" s="95"/>
      <c r="H5" s="95"/>
      <c r="I5" s="95"/>
      <c r="J5" s="96"/>
      <c r="K5" s="6"/>
      <c r="L5" s="6"/>
      <c r="M5" s="6"/>
      <c r="N5" s="6"/>
      <c r="O5" s="6" t="s">
        <v>3</v>
      </c>
      <c r="P5" s="94" t="s">
        <v>4</v>
      </c>
      <c r="Q5" s="97"/>
      <c r="R5" s="96"/>
      <c r="S5" s="7"/>
    </row>
    <row r="6" spans="1:19" ht="17.25" hidden="1" customHeight="1">
      <c r="A6" s="93"/>
      <c r="B6" s="6" t="s">
        <v>5</v>
      </c>
      <c r="C6" s="6"/>
      <c r="D6" s="6"/>
      <c r="E6" s="98" t="s">
        <v>6</v>
      </c>
      <c r="F6" s="6"/>
      <c r="G6" s="6"/>
      <c r="H6" s="6"/>
      <c r="I6" s="6"/>
      <c r="J6" s="99"/>
      <c r="K6" s="6"/>
      <c r="L6" s="6"/>
      <c r="M6" s="6"/>
      <c r="N6" s="6"/>
      <c r="O6" s="6"/>
      <c r="P6" s="100"/>
      <c r="Q6" s="101"/>
      <c r="R6" s="99"/>
      <c r="S6" s="7"/>
    </row>
    <row r="7" spans="1:19" ht="17.25" customHeight="1">
      <c r="A7" s="93"/>
      <c r="B7" s="6" t="s">
        <v>7</v>
      </c>
      <c r="C7" s="6"/>
      <c r="D7" s="6"/>
      <c r="E7" s="98" t="s">
        <v>8</v>
      </c>
      <c r="F7" s="6"/>
      <c r="G7" s="6"/>
      <c r="H7" s="6"/>
      <c r="I7" s="6"/>
      <c r="J7" s="99"/>
      <c r="K7" s="6"/>
      <c r="L7" s="6"/>
      <c r="M7" s="6"/>
      <c r="N7" s="6"/>
      <c r="O7" s="6" t="s">
        <v>9</v>
      </c>
      <c r="P7" s="98"/>
      <c r="Q7" s="101"/>
      <c r="R7" s="99"/>
      <c r="S7" s="7"/>
    </row>
    <row r="8" spans="1:19" ht="17.25" hidden="1" customHeight="1">
      <c r="A8" s="93"/>
      <c r="B8" s="6" t="s">
        <v>10</v>
      </c>
      <c r="C8" s="6"/>
      <c r="D8" s="6"/>
      <c r="E8" s="98" t="s">
        <v>11</v>
      </c>
      <c r="F8" s="6"/>
      <c r="G8" s="6"/>
      <c r="H8" s="6"/>
      <c r="I8" s="6"/>
      <c r="J8" s="99"/>
      <c r="K8" s="6"/>
      <c r="L8" s="6"/>
      <c r="M8" s="6"/>
      <c r="N8" s="6"/>
      <c r="O8" s="6"/>
      <c r="P8" s="100"/>
      <c r="Q8" s="101"/>
      <c r="R8" s="99"/>
      <c r="S8" s="7"/>
    </row>
    <row r="9" spans="1:19" ht="17.25" customHeight="1">
      <c r="A9" s="93"/>
      <c r="B9" s="6" t="s">
        <v>12</v>
      </c>
      <c r="C9" s="6"/>
      <c r="D9" s="6"/>
      <c r="E9" s="102" t="s">
        <v>4</v>
      </c>
      <c r="F9" s="103"/>
      <c r="G9" s="103"/>
      <c r="H9" s="103"/>
      <c r="I9" s="103"/>
      <c r="J9" s="104"/>
      <c r="K9" s="6"/>
      <c r="L9" s="6"/>
      <c r="M9" s="6"/>
      <c r="N9" s="6"/>
      <c r="O9" s="6" t="s">
        <v>13</v>
      </c>
      <c r="P9" s="105" t="s">
        <v>14</v>
      </c>
      <c r="Q9" s="106"/>
      <c r="R9" s="104"/>
      <c r="S9" s="7"/>
    </row>
    <row r="10" spans="1:19" ht="17.25" hidden="1" customHeight="1">
      <c r="A10" s="93"/>
      <c r="B10" s="6" t="s">
        <v>15</v>
      </c>
      <c r="C10" s="6"/>
      <c r="D10" s="6"/>
      <c r="E10" s="107" t="s">
        <v>4</v>
      </c>
      <c r="F10" s="6"/>
      <c r="G10" s="6"/>
      <c r="H10" s="6"/>
      <c r="I10" s="6"/>
      <c r="J10" s="6"/>
      <c r="K10" s="6"/>
      <c r="L10" s="6"/>
      <c r="M10" s="6"/>
      <c r="N10" s="6"/>
      <c r="O10" s="6"/>
      <c r="P10" s="101"/>
      <c r="Q10" s="101"/>
      <c r="R10" s="6"/>
      <c r="S10" s="7"/>
    </row>
    <row r="11" spans="1:19" ht="17.25" hidden="1" customHeight="1">
      <c r="A11" s="93"/>
      <c r="B11" s="6" t="s">
        <v>16</v>
      </c>
      <c r="C11" s="6"/>
      <c r="D11" s="6"/>
      <c r="E11" s="107" t="s">
        <v>4</v>
      </c>
      <c r="F11" s="6"/>
      <c r="G11" s="6"/>
      <c r="H11" s="6"/>
      <c r="I11" s="6"/>
      <c r="J11" s="6"/>
      <c r="K11" s="6"/>
      <c r="L11" s="6"/>
      <c r="M11" s="6"/>
      <c r="N11" s="6"/>
      <c r="O11" s="6"/>
      <c r="P11" s="101"/>
      <c r="Q11" s="101"/>
      <c r="R11" s="6"/>
      <c r="S11" s="7"/>
    </row>
    <row r="12" spans="1:19" ht="17.25" hidden="1" customHeight="1">
      <c r="A12" s="93"/>
      <c r="B12" s="6" t="s">
        <v>17</v>
      </c>
      <c r="C12" s="6"/>
      <c r="D12" s="6"/>
      <c r="E12" s="107" t="s">
        <v>4</v>
      </c>
      <c r="F12" s="6"/>
      <c r="G12" s="6"/>
      <c r="H12" s="6"/>
      <c r="I12" s="6"/>
      <c r="J12" s="6"/>
      <c r="K12" s="6"/>
      <c r="L12" s="6"/>
      <c r="M12" s="6"/>
      <c r="N12" s="6"/>
      <c r="O12" s="6"/>
      <c r="P12" s="101"/>
      <c r="Q12" s="101"/>
      <c r="R12" s="6"/>
      <c r="S12" s="7"/>
    </row>
    <row r="13" spans="1:19" ht="17.25" hidden="1" customHeight="1">
      <c r="A13" s="93"/>
      <c r="B13" s="6"/>
      <c r="C13" s="6"/>
      <c r="D13" s="6"/>
      <c r="E13" s="107" t="s">
        <v>4</v>
      </c>
      <c r="F13" s="6"/>
      <c r="G13" s="6"/>
      <c r="H13" s="6"/>
      <c r="I13" s="6"/>
      <c r="J13" s="6"/>
      <c r="K13" s="6"/>
      <c r="L13" s="6"/>
      <c r="M13" s="6"/>
      <c r="N13" s="6"/>
      <c r="O13" s="6"/>
      <c r="P13" s="101"/>
      <c r="Q13" s="101"/>
      <c r="R13" s="6"/>
      <c r="S13" s="7"/>
    </row>
    <row r="14" spans="1:19" ht="17.25" hidden="1" customHeight="1">
      <c r="A14" s="93"/>
      <c r="B14" s="6"/>
      <c r="C14" s="6"/>
      <c r="D14" s="6"/>
      <c r="E14" s="107" t="s">
        <v>4</v>
      </c>
      <c r="F14" s="6"/>
      <c r="G14" s="6"/>
      <c r="H14" s="6"/>
      <c r="I14" s="6"/>
      <c r="J14" s="6"/>
      <c r="K14" s="6"/>
      <c r="L14" s="6"/>
      <c r="M14" s="6"/>
      <c r="N14" s="6"/>
      <c r="O14" s="6"/>
      <c r="P14" s="101"/>
      <c r="Q14" s="101"/>
      <c r="R14" s="6"/>
      <c r="S14" s="7"/>
    </row>
    <row r="15" spans="1:19" ht="17.25" hidden="1" customHeight="1">
      <c r="A15" s="93"/>
      <c r="B15" s="6"/>
      <c r="C15" s="6"/>
      <c r="D15" s="6"/>
      <c r="E15" s="107" t="s">
        <v>4</v>
      </c>
      <c r="F15" s="6"/>
      <c r="G15" s="6"/>
      <c r="H15" s="6"/>
      <c r="I15" s="6"/>
      <c r="J15" s="6"/>
      <c r="K15" s="6"/>
      <c r="L15" s="6"/>
      <c r="M15" s="6"/>
      <c r="N15" s="6"/>
      <c r="O15" s="6"/>
      <c r="P15" s="101"/>
      <c r="Q15" s="101"/>
      <c r="R15" s="6"/>
      <c r="S15" s="7"/>
    </row>
    <row r="16" spans="1:19" ht="17.25" hidden="1" customHeight="1">
      <c r="A16" s="93"/>
      <c r="B16" s="6"/>
      <c r="C16" s="6"/>
      <c r="D16" s="6"/>
      <c r="E16" s="107" t="s">
        <v>4</v>
      </c>
      <c r="F16" s="6"/>
      <c r="G16" s="6"/>
      <c r="H16" s="6"/>
      <c r="I16" s="6"/>
      <c r="J16" s="6"/>
      <c r="K16" s="6"/>
      <c r="L16" s="6"/>
      <c r="M16" s="6"/>
      <c r="N16" s="6"/>
      <c r="O16" s="6"/>
      <c r="P16" s="101"/>
      <c r="Q16" s="101"/>
      <c r="R16" s="6"/>
      <c r="S16" s="7"/>
    </row>
    <row r="17" spans="1:19" ht="17.25" hidden="1" customHeight="1">
      <c r="A17" s="93"/>
      <c r="B17" s="6"/>
      <c r="C17" s="6"/>
      <c r="D17" s="6"/>
      <c r="E17" s="107" t="s">
        <v>4</v>
      </c>
      <c r="F17" s="6"/>
      <c r="G17" s="6"/>
      <c r="H17" s="6"/>
      <c r="I17" s="6"/>
      <c r="J17" s="6"/>
      <c r="K17" s="6"/>
      <c r="L17" s="6"/>
      <c r="M17" s="6"/>
      <c r="N17" s="6"/>
      <c r="O17" s="6"/>
      <c r="P17" s="101"/>
      <c r="Q17" s="101"/>
      <c r="R17" s="6"/>
      <c r="S17" s="7"/>
    </row>
    <row r="18" spans="1:19" ht="17.25" hidden="1" customHeight="1">
      <c r="A18" s="93"/>
      <c r="B18" s="6"/>
      <c r="C18" s="6"/>
      <c r="D18" s="6"/>
      <c r="E18" s="107" t="s">
        <v>4</v>
      </c>
      <c r="F18" s="6"/>
      <c r="G18" s="6"/>
      <c r="H18" s="6"/>
      <c r="I18" s="6"/>
      <c r="J18" s="6"/>
      <c r="K18" s="6"/>
      <c r="L18" s="6"/>
      <c r="M18" s="6"/>
      <c r="N18" s="6"/>
      <c r="O18" s="6"/>
      <c r="P18" s="101"/>
      <c r="Q18" s="101"/>
      <c r="R18" s="6"/>
      <c r="S18" s="7"/>
    </row>
    <row r="19" spans="1:19" ht="17.25" hidden="1" customHeight="1">
      <c r="A19" s="93"/>
      <c r="B19" s="6"/>
      <c r="C19" s="6"/>
      <c r="D19" s="6"/>
      <c r="E19" s="107" t="s">
        <v>4</v>
      </c>
      <c r="F19" s="6"/>
      <c r="G19" s="6"/>
      <c r="H19" s="6"/>
      <c r="I19" s="6"/>
      <c r="J19" s="6"/>
      <c r="K19" s="6"/>
      <c r="L19" s="6"/>
      <c r="M19" s="6"/>
      <c r="N19" s="6"/>
      <c r="O19" s="6"/>
      <c r="P19" s="101"/>
      <c r="Q19" s="101"/>
      <c r="R19" s="6"/>
      <c r="S19" s="7"/>
    </row>
    <row r="20" spans="1:19" ht="17.25" hidden="1" customHeight="1">
      <c r="A20" s="93"/>
      <c r="B20" s="6"/>
      <c r="C20" s="6"/>
      <c r="D20" s="6"/>
      <c r="E20" s="107" t="s">
        <v>4</v>
      </c>
      <c r="F20" s="6"/>
      <c r="G20" s="6"/>
      <c r="H20" s="6"/>
      <c r="I20" s="6"/>
      <c r="J20" s="6"/>
      <c r="K20" s="6"/>
      <c r="L20" s="6"/>
      <c r="M20" s="6"/>
      <c r="N20" s="6"/>
      <c r="O20" s="6"/>
      <c r="P20" s="101"/>
      <c r="Q20" s="101"/>
      <c r="R20" s="6"/>
      <c r="S20" s="7"/>
    </row>
    <row r="21" spans="1:19" ht="17.25" hidden="1" customHeight="1">
      <c r="A21" s="93"/>
      <c r="B21" s="6"/>
      <c r="C21" s="6"/>
      <c r="D21" s="6"/>
      <c r="E21" s="107" t="s">
        <v>4</v>
      </c>
      <c r="F21" s="6"/>
      <c r="G21" s="6"/>
      <c r="H21" s="6"/>
      <c r="I21" s="6"/>
      <c r="J21" s="6"/>
      <c r="K21" s="6"/>
      <c r="L21" s="6"/>
      <c r="M21" s="6"/>
      <c r="N21" s="6"/>
      <c r="O21" s="6"/>
      <c r="P21" s="101"/>
      <c r="Q21" s="101"/>
      <c r="R21" s="6"/>
      <c r="S21" s="7"/>
    </row>
    <row r="22" spans="1:19" ht="17.25" hidden="1" customHeight="1">
      <c r="A22" s="93"/>
      <c r="B22" s="6"/>
      <c r="C22" s="6"/>
      <c r="D22" s="6"/>
      <c r="E22" s="107" t="s">
        <v>4</v>
      </c>
      <c r="F22" s="6"/>
      <c r="G22" s="6"/>
      <c r="H22" s="6"/>
      <c r="I22" s="6"/>
      <c r="J22" s="6"/>
      <c r="K22" s="6"/>
      <c r="L22" s="6"/>
      <c r="M22" s="6"/>
      <c r="N22" s="6"/>
      <c r="O22" s="6"/>
      <c r="P22" s="101"/>
      <c r="Q22" s="101"/>
      <c r="R22" s="6"/>
      <c r="S22" s="7"/>
    </row>
    <row r="23" spans="1:19" ht="17.25" hidden="1" customHeight="1">
      <c r="A23" s="93"/>
      <c r="B23" s="6"/>
      <c r="C23" s="6"/>
      <c r="D23" s="6"/>
      <c r="E23" s="107" t="s">
        <v>4</v>
      </c>
      <c r="F23" s="6"/>
      <c r="G23" s="6"/>
      <c r="H23" s="6"/>
      <c r="I23" s="6"/>
      <c r="J23" s="6"/>
      <c r="K23" s="6"/>
      <c r="L23" s="6"/>
      <c r="M23" s="6"/>
      <c r="N23" s="6"/>
      <c r="O23" s="6"/>
      <c r="P23" s="101"/>
      <c r="Q23" s="101"/>
      <c r="R23" s="6"/>
      <c r="S23" s="7"/>
    </row>
    <row r="24" spans="1:19" ht="17.25" hidden="1" customHeight="1">
      <c r="A24" s="93"/>
      <c r="B24" s="6"/>
      <c r="C24" s="6"/>
      <c r="D24" s="6"/>
      <c r="E24" s="107" t="s">
        <v>4</v>
      </c>
      <c r="F24" s="6"/>
      <c r="G24" s="6"/>
      <c r="H24" s="6"/>
      <c r="I24" s="6"/>
      <c r="J24" s="6"/>
      <c r="K24" s="6"/>
      <c r="L24" s="6"/>
      <c r="M24" s="6"/>
      <c r="N24" s="6"/>
      <c r="O24" s="6"/>
      <c r="P24" s="101"/>
      <c r="Q24" s="101"/>
      <c r="R24" s="6"/>
      <c r="S24" s="7"/>
    </row>
    <row r="25" spans="1:19" ht="17.25" customHeight="1">
      <c r="A25" s="93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 t="s">
        <v>18</v>
      </c>
      <c r="P25" s="6" t="s">
        <v>19</v>
      </c>
      <c r="Q25" s="6"/>
      <c r="R25" s="6"/>
      <c r="S25" s="7"/>
    </row>
    <row r="26" spans="1:19" ht="17.25" customHeight="1">
      <c r="A26" s="93"/>
      <c r="B26" s="6" t="s">
        <v>20</v>
      </c>
      <c r="C26" s="6"/>
      <c r="D26" s="6"/>
      <c r="E26" s="94" t="s">
        <v>21</v>
      </c>
      <c r="F26" s="95"/>
      <c r="G26" s="95"/>
      <c r="H26" s="95"/>
      <c r="I26" s="95"/>
      <c r="J26" s="96"/>
      <c r="K26" s="6"/>
      <c r="L26" s="6"/>
      <c r="M26" s="6"/>
      <c r="N26" s="6"/>
      <c r="O26" s="108"/>
      <c r="P26" s="109"/>
      <c r="Q26" s="110"/>
      <c r="R26" s="111"/>
      <c r="S26" s="7"/>
    </row>
    <row r="27" spans="1:19" ht="17.25" customHeight="1">
      <c r="A27" s="93"/>
      <c r="B27" s="6" t="s">
        <v>22</v>
      </c>
      <c r="C27" s="6"/>
      <c r="D27" s="6"/>
      <c r="E27" s="98" t="s">
        <v>23</v>
      </c>
      <c r="F27" s="6"/>
      <c r="G27" s="6"/>
      <c r="H27" s="6"/>
      <c r="I27" s="6"/>
      <c r="J27" s="99"/>
      <c r="K27" s="6"/>
      <c r="L27" s="6"/>
      <c r="M27" s="6"/>
      <c r="N27" s="6"/>
      <c r="O27" s="108"/>
      <c r="P27" s="109"/>
      <c r="Q27" s="110"/>
      <c r="R27" s="111"/>
      <c r="S27" s="7"/>
    </row>
    <row r="28" spans="1:19" ht="17.25" customHeight="1">
      <c r="A28" s="93"/>
      <c r="B28" s="6" t="s">
        <v>24</v>
      </c>
      <c r="C28" s="6"/>
      <c r="D28" s="6"/>
      <c r="E28" s="98" t="s">
        <v>4</v>
      </c>
      <c r="F28" s="6"/>
      <c r="G28" s="6"/>
      <c r="H28" s="6"/>
      <c r="I28" s="6"/>
      <c r="J28" s="99"/>
      <c r="K28" s="6"/>
      <c r="L28" s="6"/>
      <c r="M28" s="6"/>
      <c r="N28" s="6"/>
      <c r="O28" s="108"/>
      <c r="P28" s="109"/>
      <c r="Q28" s="110"/>
      <c r="R28" s="111"/>
      <c r="S28" s="7"/>
    </row>
    <row r="29" spans="1:19" ht="17.25" customHeight="1">
      <c r="A29" s="93"/>
      <c r="B29" s="6"/>
      <c r="C29" s="6"/>
      <c r="D29" s="6"/>
      <c r="E29" s="105"/>
      <c r="F29" s="103"/>
      <c r="G29" s="103"/>
      <c r="H29" s="103"/>
      <c r="I29" s="103"/>
      <c r="J29" s="104"/>
      <c r="K29" s="6"/>
      <c r="L29" s="6"/>
      <c r="M29" s="6"/>
      <c r="N29" s="6"/>
      <c r="O29" s="101"/>
      <c r="P29" s="101"/>
      <c r="Q29" s="101"/>
      <c r="R29" s="6"/>
      <c r="S29" s="7"/>
    </row>
    <row r="30" spans="1:19" ht="17.25" customHeight="1">
      <c r="A30" s="93"/>
      <c r="B30" s="6"/>
      <c r="C30" s="6"/>
      <c r="D30" s="6"/>
      <c r="E30" s="112" t="s">
        <v>25</v>
      </c>
      <c r="F30" s="6"/>
      <c r="G30" s="6" t="s">
        <v>26</v>
      </c>
      <c r="H30" s="6"/>
      <c r="I30" s="6"/>
      <c r="J30" s="6"/>
      <c r="K30" s="6"/>
      <c r="L30" s="6"/>
      <c r="M30" s="6"/>
      <c r="N30" s="6"/>
      <c r="O30" s="112" t="s">
        <v>27</v>
      </c>
      <c r="P30" s="101"/>
      <c r="Q30" s="101"/>
      <c r="R30" s="113"/>
      <c r="S30" s="7"/>
    </row>
    <row r="31" spans="1:19" ht="17.25" customHeight="1">
      <c r="A31" s="93"/>
      <c r="B31" s="6"/>
      <c r="C31" s="6"/>
      <c r="D31" s="6"/>
      <c r="E31" s="108"/>
      <c r="F31" s="6"/>
      <c r="G31" s="109" t="s">
        <v>28</v>
      </c>
      <c r="H31" s="114"/>
      <c r="I31" s="115"/>
      <c r="J31" s="6"/>
      <c r="K31" s="6"/>
      <c r="L31" s="6"/>
      <c r="M31" s="6"/>
      <c r="N31" s="6"/>
      <c r="O31" s="116" t="s">
        <v>29</v>
      </c>
      <c r="P31" s="101"/>
      <c r="Q31" s="101"/>
      <c r="R31" s="117"/>
      <c r="S31" s="7"/>
    </row>
    <row r="32" spans="1:19" ht="8.25" customHeight="1">
      <c r="A32" s="118"/>
      <c r="B32" s="119"/>
      <c r="C32" s="119"/>
      <c r="D32" s="119"/>
      <c r="E32" s="119"/>
      <c r="F32" s="119"/>
      <c r="G32" s="119"/>
      <c r="H32" s="119"/>
      <c r="I32" s="119"/>
      <c r="J32" s="119"/>
      <c r="K32" s="119"/>
      <c r="L32" s="119"/>
      <c r="M32" s="119"/>
      <c r="N32" s="119"/>
      <c r="O32" s="119"/>
      <c r="P32" s="119"/>
      <c r="Q32" s="119"/>
      <c r="R32" s="119"/>
      <c r="S32" s="8"/>
    </row>
    <row r="33" spans="1:19" ht="20.25" customHeight="1">
      <c r="A33" s="120"/>
      <c r="B33" s="121"/>
      <c r="C33" s="121"/>
      <c r="D33" s="121"/>
      <c r="E33" s="122" t="s">
        <v>30</v>
      </c>
      <c r="F33" s="121"/>
      <c r="G33" s="121"/>
      <c r="H33" s="121"/>
      <c r="I33" s="121"/>
      <c r="J33" s="121"/>
      <c r="K33" s="121"/>
      <c r="L33" s="121"/>
      <c r="M33" s="121"/>
      <c r="N33" s="121"/>
      <c r="O33" s="121"/>
      <c r="P33" s="121"/>
      <c r="Q33" s="121"/>
      <c r="R33" s="121"/>
      <c r="S33" s="9"/>
    </row>
    <row r="34" spans="1:19" ht="20.25" customHeight="1">
      <c r="A34" s="123" t="s">
        <v>31</v>
      </c>
      <c r="B34" s="124"/>
      <c r="C34" s="124"/>
      <c r="D34" s="125"/>
      <c r="E34" s="126" t="s">
        <v>32</v>
      </c>
      <c r="F34" s="125"/>
      <c r="G34" s="126" t="s">
        <v>33</v>
      </c>
      <c r="H34" s="124"/>
      <c r="I34" s="125"/>
      <c r="J34" s="126" t="s">
        <v>34</v>
      </c>
      <c r="K34" s="124"/>
      <c r="L34" s="126" t="s">
        <v>35</v>
      </c>
      <c r="M34" s="124"/>
      <c r="N34" s="124"/>
      <c r="O34" s="125"/>
      <c r="P34" s="126" t="s">
        <v>36</v>
      </c>
      <c r="Q34" s="124"/>
      <c r="R34" s="124"/>
      <c r="S34" s="10"/>
    </row>
    <row r="35" spans="1:19" ht="20.25" customHeight="1">
      <c r="A35" s="127"/>
      <c r="B35" s="128"/>
      <c r="C35" s="128"/>
      <c r="D35" s="180">
        <v>0</v>
      </c>
      <c r="E35" s="129">
        <f>IF(D35=0,0,R47/D35)</f>
        <v>0</v>
      </c>
      <c r="F35" s="130"/>
      <c r="G35" s="131"/>
      <c r="H35" s="128"/>
      <c r="I35" s="180">
        <v>0</v>
      </c>
      <c r="J35" s="129">
        <f>IF(I35=0,0,R47/I35)</f>
        <v>0</v>
      </c>
      <c r="K35" s="132"/>
      <c r="L35" s="131"/>
      <c r="M35" s="128"/>
      <c r="N35" s="128"/>
      <c r="O35" s="180">
        <v>0</v>
      </c>
      <c r="P35" s="131"/>
      <c r="Q35" s="128"/>
      <c r="R35" s="133">
        <f>IF(O35=0,0,R47/O35)</f>
        <v>0</v>
      </c>
      <c r="S35" s="11"/>
    </row>
    <row r="36" spans="1:19" ht="20.25" customHeight="1">
      <c r="A36" s="120"/>
      <c r="B36" s="121"/>
      <c r="C36" s="121"/>
      <c r="D36" s="121"/>
      <c r="E36" s="122" t="s">
        <v>37</v>
      </c>
      <c r="F36" s="121"/>
      <c r="G36" s="121"/>
      <c r="H36" s="121"/>
      <c r="I36" s="121"/>
      <c r="J36" s="134" t="s">
        <v>38</v>
      </c>
      <c r="K36" s="121"/>
      <c r="L36" s="121"/>
      <c r="M36" s="121"/>
      <c r="N36" s="121"/>
      <c r="O36" s="121"/>
      <c r="P36" s="121"/>
      <c r="Q36" s="121"/>
      <c r="R36" s="121"/>
      <c r="S36" s="9"/>
    </row>
    <row r="37" spans="1:19" ht="20.25" customHeight="1">
      <c r="A37" s="135" t="s">
        <v>39</v>
      </c>
      <c r="B37" s="136"/>
      <c r="C37" s="137" t="s">
        <v>40</v>
      </c>
      <c r="D37" s="138"/>
      <c r="E37" s="138"/>
      <c r="F37" s="12"/>
      <c r="G37" s="135" t="s">
        <v>41</v>
      </c>
      <c r="H37" s="139"/>
      <c r="I37" s="137" t="s">
        <v>42</v>
      </c>
      <c r="J37" s="138"/>
      <c r="K37" s="138"/>
      <c r="L37" s="135" t="s">
        <v>43</v>
      </c>
      <c r="M37" s="139"/>
      <c r="N37" s="137" t="s">
        <v>44</v>
      </c>
      <c r="O37" s="138"/>
      <c r="P37" s="138"/>
      <c r="Q37" s="138"/>
      <c r="R37" s="138"/>
      <c r="S37" s="12"/>
    </row>
    <row r="38" spans="1:19" ht="20.25" customHeight="1">
      <c r="A38" s="140">
        <v>1</v>
      </c>
      <c r="B38" s="141" t="s">
        <v>45</v>
      </c>
      <c r="C38" s="96"/>
      <c r="D38" s="142" t="s">
        <v>46</v>
      </c>
      <c r="E38" s="143">
        <f>SUMIF('Rozpocet-komplet'!O5:O65535,8,'Rozpocet-komplet'!I5:I65535)</f>
        <v>0</v>
      </c>
      <c r="F38" s="13"/>
      <c r="G38" s="140">
        <v>8</v>
      </c>
      <c r="H38" s="144" t="s">
        <v>47</v>
      </c>
      <c r="I38" s="111"/>
      <c r="J38" s="181">
        <v>0</v>
      </c>
      <c r="K38" s="145"/>
      <c r="L38" s="140">
        <v>13</v>
      </c>
      <c r="M38" s="109" t="s">
        <v>48</v>
      </c>
      <c r="N38" s="114"/>
      <c r="O38" s="114"/>
      <c r="P38" s="184"/>
      <c r="Q38" s="146" t="s">
        <v>49</v>
      </c>
      <c r="R38" s="183">
        <v>0</v>
      </c>
      <c r="S38" s="13"/>
    </row>
    <row r="39" spans="1:19" ht="20.25" customHeight="1">
      <c r="A39" s="140">
        <v>2</v>
      </c>
      <c r="B39" s="147"/>
      <c r="C39" s="104"/>
      <c r="D39" s="142" t="s">
        <v>50</v>
      </c>
      <c r="E39" s="143">
        <f>SUMIF('Rozpocet-komplet'!O10:O65536,4,'Rozpocet-komplet'!I10:I65536)</f>
        <v>0</v>
      </c>
      <c r="F39" s="13"/>
      <c r="G39" s="140">
        <v>9</v>
      </c>
      <c r="H39" s="6" t="s">
        <v>51</v>
      </c>
      <c r="I39" s="142"/>
      <c r="J39" s="181">
        <v>0</v>
      </c>
      <c r="K39" s="145"/>
      <c r="L39" s="140">
        <v>14</v>
      </c>
      <c r="M39" s="109" t="s">
        <v>52</v>
      </c>
      <c r="N39" s="114"/>
      <c r="O39" s="114"/>
      <c r="P39" s="184"/>
      <c r="Q39" s="146" t="s">
        <v>49</v>
      </c>
      <c r="R39" s="183">
        <v>0</v>
      </c>
      <c r="S39" s="13"/>
    </row>
    <row r="40" spans="1:19" ht="20.25" customHeight="1">
      <c r="A40" s="140">
        <v>3</v>
      </c>
      <c r="B40" s="141" t="s">
        <v>53</v>
      </c>
      <c r="C40" s="96"/>
      <c r="D40" s="142" t="s">
        <v>46</v>
      </c>
      <c r="E40" s="143">
        <f>SUMIF('Rozpocet-komplet'!O11:O65536,32,'Rozpocet-komplet'!I11:I65536)</f>
        <v>0</v>
      </c>
      <c r="F40" s="13"/>
      <c r="G40" s="140">
        <v>10</v>
      </c>
      <c r="H40" s="144" t="s">
        <v>54</v>
      </c>
      <c r="I40" s="111"/>
      <c r="J40" s="181">
        <v>0</v>
      </c>
      <c r="K40" s="145"/>
      <c r="L40" s="140">
        <v>15</v>
      </c>
      <c r="M40" s="109" t="s">
        <v>55</v>
      </c>
      <c r="N40" s="114"/>
      <c r="O40" s="114"/>
      <c r="P40" s="184"/>
      <c r="Q40" s="146" t="s">
        <v>49</v>
      </c>
      <c r="R40" s="183">
        <v>0</v>
      </c>
      <c r="S40" s="13"/>
    </row>
    <row r="41" spans="1:19" ht="20.25" customHeight="1">
      <c r="A41" s="140">
        <v>4</v>
      </c>
      <c r="B41" s="147"/>
      <c r="C41" s="104"/>
      <c r="D41" s="142" t="s">
        <v>50</v>
      </c>
      <c r="E41" s="143">
        <f>SUMIF('Rozpocet-komplet'!O12:O65536,16,'Rozpocet-komplet'!I12:I65536)+SUMIF('Rozpocet-komplet'!O12:O65536,128,'Rozpocet-komplet'!I12:I65536)</f>
        <v>0</v>
      </c>
      <c r="F41" s="13"/>
      <c r="G41" s="140">
        <v>11</v>
      </c>
      <c r="H41" s="144"/>
      <c r="I41" s="111"/>
      <c r="J41" s="181">
        <v>0</v>
      </c>
      <c r="K41" s="145"/>
      <c r="L41" s="140">
        <v>16</v>
      </c>
      <c r="M41" s="109" t="s">
        <v>56</v>
      </c>
      <c r="N41" s="114"/>
      <c r="O41" s="114"/>
      <c r="P41" s="184"/>
      <c r="Q41" s="146" t="s">
        <v>49</v>
      </c>
      <c r="R41" s="183">
        <v>0</v>
      </c>
      <c r="S41" s="13"/>
    </row>
    <row r="42" spans="1:19" ht="20.25" customHeight="1">
      <c r="A42" s="140">
        <v>5</v>
      </c>
      <c r="B42" s="141" t="s">
        <v>57</v>
      </c>
      <c r="C42" s="96"/>
      <c r="D42" s="142" t="s">
        <v>46</v>
      </c>
      <c r="E42" s="143">
        <f>SUMIF('Rozpocet-komplet'!O13:O65536,256,'Rozpocet-komplet'!I13:I65536)</f>
        <v>0</v>
      </c>
      <c r="F42" s="13"/>
      <c r="G42" s="148"/>
      <c r="H42" s="114"/>
      <c r="I42" s="111"/>
      <c r="J42" s="149"/>
      <c r="K42" s="145"/>
      <c r="L42" s="140">
        <v>17</v>
      </c>
      <c r="M42" s="109" t="s">
        <v>58</v>
      </c>
      <c r="N42" s="114"/>
      <c r="O42" s="114"/>
      <c r="P42" s="184"/>
      <c r="Q42" s="146" t="s">
        <v>49</v>
      </c>
      <c r="R42" s="183">
        <v>0</v>
      </c>
      <c r="S42" s="13"/>
    </row>
    <row r="43" spans="1:19" ht="20.25" customHeight="1">
      <c r="A43" s="140">
        <v>6</v>
      </c>
      <c r="B43" s="147"/>
      <c r="C43" s="104"/>
      <c r="D43" s="142" t="s">
        <v>50</v>
      </c>
      <c r="E43" s="143">
        <f>SUMIF('Rozpocet-komplet'!O14:O65536,64,'Rozpocet-komplet'!I14:I65536)</f>
        <v>0</v>
      </c>
      <c r="F43" s="13"/>
      <c r="G43" s="148"/>
      <c r="H43" s="114"/>
      <c r="I43" s="111"/>
      <c r="J43" s="149"/>
      <c r="K43" s="145"/>
      <c r="L43" s="140">
        <v>18</v>
      </c>
      <c r="M43" s="144" t="s">
        <v>59</v>
      </c>
      <c r="N43" s="114"/>
      <c r="O43" s="114"/>
      <c r="P43" s="114"/>
      <c r="Q43" s="111"/>
      <c r="R43" s="143">
        <f>SUMIF('Rozpocet-komplet'!O14:O65536,1024,'Rozpocet-komplet'!I14:I65536)</f>
        <v>0</v>
      </c>
      <c r="S43" s="13"/>
    </row>
    <row r="44" spans="1:19" ht="20.25" customHeight="1">
      <c r="A44" s="140">
        <v>7</v>
      </c>
      <c r="B44" s="150" t="s">
        <v>60</v>
      </c>
      <c r="C44" s="114"/>
      <c r="D44" s="111"/>
      <c r="E44" s="151">
        <f>SUM(E38:E43)</f>
        <v>0</v>
      </c>
      <c r="F44" s="9"/>
      <c r="G44" s="140">
        <v>12</v>
      </c>
      <c r="H44" s="150" t="s">
        <v>61</v>
      </c>
      <c r="I44" s="111"/>
      <c r="J44" s="152">
        <f>SUM(J38:J41)</f>
        <v>0</v>
      </c>
      <c r="K44" s="153"/>
      <c r="L44" s="140">
        <v>19</v>
      </c>
      <c r="M44" s="141" t="s">
        <v>62</v>
      </c>
      <c r="N44" s="95"/>
      <c r="O44" s="95"/>
      <c r="P44" s="95"/>
      <c r="Q44" s="154"/>
      <c r="R44" s="151">
        <f>SUM(R38:R43)</f>
        <v>0</v>
      </c>
      <c r="S44" s="9"/>
    </row>
    <row r="45" spans="1:19" ht="20.25" customHeight="1">
      <c r="A45" s="155">
        <v>20</v>
      </c>
      <c r="B45" s="156" t="s">
        <v>63</v>
      </c>
      <c r="C45" s="157"/>
      <c r="D45" s="158"/>
      <c r="E45" s="159">
        <f>SUMIF('Rozpocet-komplet'!O14:O65536,512,'Rozpocet-komplet'!I14:I65536)</f>
        <v>0</v>
      </c>
      <c r="F45" s="8"/>
      <c r="G45" s="155">
        <v>21</v>
      </c>
      <c r="H45" s="156" t="s">
        <v>64</v>
      </c>
      <c r="I45" s="158"/>
      <c r="J45" s="182">
        <v>0</v>
      </c>
      <c r="K45" s="160">
        <f>M49</f>
        <v>20</v>
      </c>
      <c r="L45" s="155">
        <v>22</v>
      </c>
      <c r="M45" s="156" t="s">
        <v>65</v>
      </c>
      <c r="N45" s="157"/>
      <c r="O45" s="157"/>
      <c r="P45" s="157"/>
      <c r="Q45" s="158"/>
      <c r="R45" s="159">
        <f>SUMIF('Rozpocet-komplet'!O14:O65536,"&lt;4",'Rozpocet-komplet'!I14:I65536)+SUMIF('Rozpocet-komplet'!O14:O65536,"&gt;1024",'Rozpocet-komplet'!I14:I65536)</f>
        <v>0</v>
      </c>
      <c r="S45" s="8"/>
    </row>
    <row r="46" spans="1:19" ht="20.25" customHeight="1">
      <c r="A46" s="161" t="s">
        <v>22</v>
      </c>
      <c r="B46" s="92"/>
      <c r="C46" s="92"/>
      <c r="D46" s="92"/>
      <c r="E46" s="92"/>
      <c r="F46" s="162"/>
      <c r="G46" s="163"/>
      <c r="H46" s="92"/>
      <c r="I46" s="92"/>
      <c r="J46" s="92"/>
      <c r="K46" s="92"/>
      <c r="L46" s="135" t="s">
        <v>66</v>
      </c>
      <c r="M46" s="125"/>
      <c r="N46" s="137" t="s">
        <v>67</v>
      </c>
      <c r="O46" s="124"/>
      <c r="P46" s="124"/>
      <c r="Q46" s="124"/>
      <c r="R46" s="124"/>
      <c r="S46" s="10"/>
    </row>
    <row r="47" spans="1:19" ht="20.25" customHeight="1">
      <c r="A47" s="93"/>
      <c r="B47" s="6"/>
      <c r="C47" s="6"/>
      <c r="D47" s="6"/>
      <c r="E47" s="6"/>
      <c r="F47" s="99"/>
      <c r="G47" s="164"/>
      <c r="H47" s="6"/>
      <c r="I47" s="6"/>
      <c r="J47" s="6"/>
      <c r="K47" s="6"/>
      <c r="L47" s="140">
        <v>23</v>
      </c>
      <c r="M47" s="144" t="s">
        <v>68</v>
      </c>
      <c r="N47" s="114"/>
      <c r="O47" s="114"/>
      <c r="P47" s="114"/>
      <c r="Q47" s="13"/>
      <c r="R47" s="151">
        <f>ROUND(E44+J44+R44+E45+J45+R45,0)</f>
        <v>0</v>
      </c>
      <c r="S47" s="9"/>
    </row>
    <row r="48" spans="1:19" ht="20.25" customHeight="1">
      <c r="A48" s="165" t="s">
        <v>69</v>
      </c>
      <c r="B48" s="103"/>
      <c r="C48" s="103"/>
      <c r="D48" s="103"/>
      <c r="E48" s="103"/>
      <c r="F48" s="104"/>
      <c r="G48" s="166" t="s">
        <v>70</v>
      </c>
      <c r="H48" s="103"/>
      <c r="I48" s="103"/>
      <c r="J48" s="103"/>
      <c r="K48" s="103"/>
      <c r="L48" s="140">
        <v>24</v>
      </c>
      <c r="M48" s="167">
        <v>10</v>
      </c>
      <c r="N48" s="104" t="s">
        <v>49</v>
      </c>
      <c r="O48" s="168">
        <f>R47-O49</f>
        <v>0</v>
      </c>
      <c r="P48" s="114" t="s">
        <v>71</v>
      </c>
      <c r="Q48" s="111"/>
      <c r="R48" s="169">
        <f>ROUNDUP(O48*M48/100,0)</f>
        <v>0</v>
      </c>
      <c r="S48" s="14"/>
    </row>
    <row r="49" spans="1:19" ht="20.25" customHeight="1">
      <c r="A49" s="170" t="s">
        <v>20</v>
      </c>
      <c r="B49" s="95"/>
      <c r="C49" s="95"/>
      <c r="D49" s="95"/>
      <c r="E49" s="95"/>
      <c r="F49" s="96"/>
      <c r="G49" s="171"/>
      <c r="H49" s="95"/>
      <c r="I49" s="95"/>
      <c r="J49" s="95"/>
      <c r="K49" s="95"/>
      <c r="L49" s="140">
        <v>25</v>
      </c>
      <c r="M49" s="172">
        <v>20</v>
      </c>
      <c r="N49" s="111" t="s">
        <v>49</v>
      </c>
      <c r="O49" s="168">
        <f>ROUND(SUMIF('Rozpocet-komplet'!N14:N65536,M49,'Rozpocet-komplet'!I14:I65536)+SUMIF(P38:P42,M49,R38:R42)+IF(K45=M49,J45,0),0)</f>
        <v>0</v>
      </c>
      <c r="P49" s="114" t="s">
        <v>71</v>
      </c>
      <c r="Q49" s="111"/>
      <c r="R49" s="143">
        <f>ROUNDUP(O49*M49/100,0)</f>
        <v>0</v>
      </c>
      <c r="S49" s="13"/>
    </row>
    <row r="50" spans="1:19" ht="20.25" customHeight="1">
      <c r="A50" s="93"/>
      <c r="B50" s="6"/>
      <c r="C50" s="6"/>
      <c r="D50" s="6"/>
      <c r="E50" s="6"/>
      <c r="F50" s="99"/>
      <c r="G50" s="164"/>
      <c r="H50" s="6"/>
      <c r="I50" s="6"/>
      <c r="J50" s="6"/>
      <c r="K50" s="6"/>
      <c r="L50" s="155">
        <v>26</v>
      </c>
      <c r="M50" s="173" t="s">
        <v>72</v>
      </c>
      <c r="N50" s="157"/>
      <c r="O50" s="157"/>
      <c r="P50" s="157"/>
      <c r="Q50" s="174"/>
      <c r="R50" s="175">
        <f>R47+R48+R49</f>
        <v>0</v>
      </c>
      <c r="S50" s="15"/>
    </row>
    <row r="51" spans="1:19" ht="20.25" customHeight="1">
      <c r="A51" s="165" t="s">
        <v>69</v>
      </c>
      <c r="B51" s="103"/>
      <c r="C51" s="103"/>
      <c r="D51" s="103"/>
      <c r="E51" s="103"/>
      <c r="F51" s="104"/>
      <c r="G51" s="166" t="s">
        <v>70</v>
      </c>
      <c r="H51" s="103"/>
      <c r="I51" s="103"/>
      <c r="J51" s="103"/>
      <c r="K51" s="103"/>
      <c r="L51" s="135" t="s">
        <v>73</v>
      </c>
      <c r="M51" s="125"/>
      <c r="N51" s="137" t="s">
        <v>74</v>
      </c>
      <c r="O51" s="124"/>
      <c r="P51" s="124"/>
      <c r="Q51" s="124"/>
      <c r="R51" s="176"/>
      <c r="S51" s="10"/>
    </row>
    <row r="52" spans="1:19" ht="20.25" customHeight="1">
      <c r="A52" s="170" t="s">
        <v>24</v>
      </c>
      <c r="B52" s="95"/>
      <c r="C52" s="95"/>
      <c r="D52" s="95"/>
      <c r="E52" s="95"/>
      <c r="F52" s="96"/>
      <c r="G52" s="171"/>
      <c r="H52" s="95"/>
      <c r="I52" s="95"/>
      <c r="J52" s="95"/>
      <c r="K52" s="95"/>
      <c r="L52" s="140">
        <v>27</v>
      </c>
      <c r="M52" s="144" t="s">
        <v>75</v>
      </c>
      <c r="N52" s="114"/>
      <c r="O52" s="114"/>
      <c r="P52" s="114"/>
      <c r="Q52" s="111"/>
      <c r="R52" s="183">
        <v>0</v>
      </c>
      <c r="S52" s="13"/>
    </row>
    <row r="53" spans="1:19" ht="20.25" customHeight="1">
      <c r="A53" s="93"/>
      <c r="B53" s="6"/>
      <c r="C53" s="6"/>
      <c r="D53" s="6"/>
      <c r="E53" s="6"/>
      <c r="F53" s="99"/>
      <c r="G53" s="164"/>
      <c r="H53" s="6"/>
      <c r="I53" s="6"/>
      <c r="J53" s="6"/>
      <c r="K53" s="6"/>
      <c r="L53" s="140">
        <v>28</v>
      </c>
      <c r="M53" s="144" t="s">
        <v>76</v>
      </c>
      <c r="N53" s="114"/>
      <c r="O53" s="114"/>
      <c r="P53" s="114"/>
      <c r="Q53" s="111"/>
      <c r="R53" s="183">
        <v>0</v>
      </c>
      <c r="S53" s="13"/>
    </row>
    <row r="54" spans="1:19" ht="20.25" customHeight="1">
      <c r="A54" s="177" t="s">
        <v>69</v>
      </c>
      <c r="B54" s="119"/>
      <c r="C54" s="119"/>
      <c r="D54" s="119"/>
      <c r="E54" s="119"/>
      <c r="F54" s="178"/>
      <c r="G54" s="179" t="s">
        <v>70</v>
      </c>
      <c r="H54" s="119"/>
      <c r="I54" s="119"/>
      <c r="J54" s="119"/>
      <c r="K54" s="119"/>
      <c r="L54" s="155">
        <v>29</v>
      </c>
      <c r="M54" s="156" t="s">
        <v>77</v>
      </c>
      <c r="N54" s="157"/>
      <c r="O54" s="157"/>
      <c r="P54" s="157"/>
      <c r="Q54" s="158"/>
      <c r="R54" s="185">
        <v>0</v>
      </c>
      <c r="S54" s="16"/>
    </row>
  </sheetData>
  <sheetProtection password="CC35" sheet="1" objects="1" scenarios="1"/>
  <phoneticPr fontId="2" type="noConversion"/>
  <printOptions verticalCentered="1"/>
  <pageMargins left="0.59055119752883911" right="0.59055119752883911" top="0.90551179647445679" bottom="0.90551179647445679" header="0" footer="0"/>
  <pageSetup paperSize="9" scale="96" orientation="portrait" horizontalDpi="4294967293" verticalDpi="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P68"/>
  <sheetViews>
    <sheetView zoomScaleNormal="100" workbookViewId="0">
      <selection sqref="A1:IV65536"/>
    </sheetView>
  </sheetViews>
  <sheetFormatPr defaultRowHeight="11.25" customHeight="1"/>
  <cols>
    <col min="1" max="1" width="5.5703125" style="1" customWidth="1"/>
    <col min="2" max="2" width="4.42578125" style="1" customWidth="1"/>
    <col min="3" max="3" width="4.7109375" style="1" customWidth="1"/>
    <col min="4" max="4" width="12.7109375" style="1" customWidth="1"/>
    <col min="5" max="5" width="55.5703125" style="1" customWidth="1"/>
    <col min="6" max="6" width="4.7109375" style="1" customWidth="1"/>
    <col min="7" max="7" width="9.85546875" style="1" customWidth="1"/>
    <col min="8" max="8" width="9.7109375" style="1" customWidth="1"/>
    <col min="9" max="9" width="13.5703125" style="1" customWidth="1"/>
    <col min="10" max="10" width="10.5703125" style="1" hidden="1" customWidth="1"/>
    <col min="11" max="11" width="10.85546875" style="1" hidden="1" customWidth="1"/>
    <col min="12" max="12" width="9.7109375" style="1" hidden="1" customWidth="1"/>
    <col min="13" max="13" width="11.5703125" style="1" hidden="1" customWidth="1"/>
    <col min="14" max="14" width="5.28515625" style="1" customWidth="1"/>
    <col min="15" max="15" width="7" style="1" hidden="1" customWidth="1"/>
    <col min="16" max="16" width="7.28515625" style="1" hidden="1" customWidth="1"/>
    <col min="17" max="16384" width="9.140625" style="1"/>
  </cols>
  <sheetData>
    <row r="1" spans="1:16" ht="18" customHeight="1">
      <c r="A1" s="17" t="s">
        <v>93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3"/>
      <c r="P1" s="23"/>
    </row>
    <row r="2" spans="1:16" ht="11.25" customHeight="1">
      <c r="A2" s="18" t="s">
        <v>79</v>
      </c>
      <c r="B2" s="19"/>
      <c r="C2" s="19" t="str">
        <f>'[6]Krycí list'!E5</f>
        <v>SPŠ Mladé Buky</v>
      </c>
      <c r="D2" s="19"/>
      <c r="E2" s="19"/>
      <c r="F2" s="19"/>
      <c r="G2" s="19"/>
      <c r="H2" s="19"/>
      <c r="I2" s="19"/>
      <c r="J2" s="19"/>
      <c r="K2" s="19"/>
      <c r="L2" s="22"/>
      <c r="M2" s="22"/>
      <c r="N2" s="22"/>
      <c r="O2" s="23"/>
      <c r="P2" s="23"/>
    </row>
    <row r="3" spans="1:16" ht="11.25" customHeight="1">
      <c r="A3" s="18" t="s">
        <v>80</v>
      </c>
      <c r="B3" s="19"/>
      <c r="C3" s="19" t="str">
        <f>'[6]Krycí list'!E7</f>
        <v>ústřední vytápění</v>
      </c>
      <c r="D3" s="19"/>
      <c r="E3" s="19"/>
      <c r="F3" s="19"/>
      <c r="G3" s="19"/>
      <c r="H3" s="19"/>
      <c r="I3" s="19"/>
      <c r="J3" s="19"/>
      <c r="K3" s="19"/>
      <c r="L3" s="22"/>
      <c r="M3" s="22"/>
      <c r="N3" s="22"/>
      <c r="O3" s="23"/>
      <c r="P3" s="23"/>
    </row>
    <row r="4" spans="1:16" ht="11.25" customHeight="1">
      <c r="A4" s="18" t="s">
        <v>81</v>
      </c>
      <c r="B4" s="19"/>
      <c r="C4" s="19" t="str">
        <f>'[6]Krycí list'!E9</f>
        <v xml:space="preserve"> </v>
      </c>
      <c r="D4" s="19"/>
      <c r="E4" s="19"/>
      <c r="F4" s="19"/>
      <c r="G4" s="19"/>
      <c r="H4" s="19"/>
      <c r="I4" s="19"/>
      <c r="J4" s="19"/>
      <c r="K4" s="19"/>
      <c r="L4" s="22"/>
      <c r="M4" s="22"/>
      <c r="N4" s="22"/>
      <c r="O4" s="23"/>
      <c r="P4" s="23"/>
    </row>
    <row r="5" spans="1:16" ht="11.25" customHeight="1">
      <c r="A5" s="19" t="s">
        <v>94</v>
      </c>
      <c r="B5" s="19"/>
      <c r="C5" s="19" t="str">
        <f>'[6]Krycí list'!P5</f>
        <v xml:space="preserve"> </v>
      </c>
      <c r="D5" s="19"/>
      <c r="E5" s="19"/>
      <c r="F5" s="19"/>
      <c r="G5" s="19"/>
      <c r="H5" s="19"/>
      <c r="I5" s="19"/>
      <c r="J5" s="19"/>
      <c r="K5" s="19"/>
      <c r="L5" s="22"/>
      <c r="M5" s="22"/>
      <c r="N5" s="22"/>
      <c r="O5" s="23"/>
      <c r="P5" s="23"/>
    </row>
    <row r="6" spans="1:16" ht="6" customHeight="1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  <c r="L6" s="22"/>
      <c r="M6" s="22"/>
      <c r="N6" s="22"/>
      <c r="O6" s="23"/>
      <c r="P6" s="23"/>
    </row>
    <row r="7" spans="1:16" ht="11.25" customHeight="1">
      <c r="A7" s="19" t="s">
        <v>83</v>
      </c>
      <c r="B7" s="19"/>
      <c r="C7" s="19" t="str">
        <f>'[6]Krycí list'!E26</f>
        <v>Královehradecký kraj</v>
      </c>
      <c r="D7" s="19"/>
      <c r="E7" s="19"/>
      <c r="F7" s="19"/>
      <c r="G7" s="19"/>
      <c r="H7" s="19"/>
      <c r="I7" s="19"/>
      <c r="J7" s="19"/>
      <c r="K7" s="19"/>
      <c r="L7" s="22"/>
      <c r="M7" s="22"/>
      <c r="N7" s="22"/>
      <c r="O7" s="23"/>
      <c r="P7" s="23"/>
    </row>
    <row r="8" spans="1:16" ht="11.25" customHeight="1">
      <c r="A8" s="19" t="s">
        <v>84</v>
      </c>
      <c r="B8" s="19"/>
      <c r="C8" s="19" t="str">
        <f>'[6]Krycí list'!E28</f>
        <v xml:space="preserve"> </v>
      </c>
      <c r="D8" s="19"/>
      <c r="E8" s="19"/>
      <c r="F8" s="19"/>
      <c r="G8" s="19"/>
      <c r="H8" s="19"/>
      <c r="I8" s="19"/>
      <c r="J8" s="19"/>
      <c r="K8" s="19"/>
      <c r="L8" s="22"/>
      <c r="M8" s="22"/>
      <c r="N8" s="22"/>
      <c r="O8" s="23"/>
      <c r="P8" s="23"/>
    </row>
    <row r="9" spans="1:16" ht="11.25" customHeight="1">
      <c r="A9" s="19" t="s">
        <v>85</v>
      </c>
      <c r="B9" s="19"/>
      <c r="C9" s="19" t="s">
        <v>636</v>
      </c>
      <c r="D9" s="19"/>
      <c r="E9" s="19"/>
      <c r="F9" s="19"/>
      <c r="G9" s="19"/>
      <c r="H9" s="19"/>
      <c r="I9" s="19"/>
      <c r="J9" s="19"/>
      <c r="K9" s="19"/>
      <c r="L9" s="22"/>
      <c r="M9" s="22"/>
      <c r="N9" s="22"/>
      <c r="O9" s="23"/>
      <c r="P9" s="23"/>
    </row>
    <row r="10" spans="1:16" ht="5.25" customHeight="1">
      <c r="A10" s="22"/>
      <c r="B10" s="22"/>
      <c r="C10" s="22"/>
      <c r="D10" s="22"/>
      <c r="E10" s="22"/>
      <c r="F10" s="22"/>
      <c r="G10" s="22"/>
      <c r="H10" s="42"/>
      <c r="I10" s="22"/>
      <c r="J10" s="22"/>
      <c r="K10" s="22"/>
      <c r="L10" s="22"/>
      <c r="M10" s="22"/>
      <c r="N10" s="42"/>
      <c r="O10" s="23"/>
      <c r="P10" s="23"/>
    </row>
    <row r="11" spans="1:16" ht="21.75" customHeight="1">
      <c r="A11" s="24" t="s">
        <v>95</v>
      </c>
      <c r="B11" s="25" t="s">
        <v>96</v>
      </c>
      <c r="C11" s="25" t="s">
        <v>97</v>
      </c>
      <c r="D11" s="25" t="s">
        <v>98</v>
      </c>
      <c r="E11" s="25" t="s">
        <v>88</v>
      </c>
      <c r="F11" s="25" t="s">
        <v>99</v>
      </c>
      <c r="G11" s="25" t="s">
        <v>100</v>
      </c>
      <c r="H11" s="43" t="s">
        <v>101</v>
      </c>
      <c r="I11" s="25" t="s">
        <v>89</v>
      </c>
      <c r="J11" s="25" t="s">
        <v>102</v>
      </c>
      <c r="K11" s="25" t="s">
        <v>90</v>
      </c>
      <c r="L11" s="25" t="s">
        <v>103</v>
      </c>
      <c r="M11" s="25" t="s">
        <v>104</v>
      </c>
      <c r="N11" s="62" t="s">
        <v>105</v>
      </c>
      <c r="O11" s="66" t="s">
        <v>106</v>
      </c>
      <c r="P11" s="67" t="s">
        <v>107</v>
      </c>
    </row>
    <row r="12" spans="1:16" ht="11.25" customHeight="1">
      <c r="A12" s="26">
        <v>1</v>
      </c>
      <c r="B12" s="27">
        <v>2</v>
      </c>
      <c r="C12" s="27">
        <v>3</v>
      </c>
      <c r="D12" s="27">
        <v>4</v>
      </c>
      <c r="E12" s="27">
        <v>5</v>
      </c>
      <c r="F12" s="27">
        <v>6</v>
      </c>
      <c r="G12" s="27">
        <v>7</v>
      </c>
      <c r="H12" s="44">
        <v>8</v>
      </c>
      <c r="I12" s="27">
        <v>9</v>
      </c>
      <c r="J12" s="27"/>
      <c r="K12" s="27"/>
      <c r="L12" s="27"/>
      <c r="M12" s="27"/>
      <c r="N12" s="63">
        <v>10</v>
      </c>
      <c r="O12" s="68">
        <v>11</v>
      </c>
      <c r="P12" s="69">
        <v>12</v>
      </c>
    </row>
    <row r="13" spans="1:16" ht="3.75" customHeight="1">
      <c r="A13" s="22"/>
      <c r="B13" s="22"/>
      <c r="C13" s="22"/>
      <c r="D13" s="22"/>
      <c r="E13" s="22"/>
      <c r="F13" s="22"/>
      <c r="G13" s="22"/>
      <c r="H13" s="42"/>
      <c r="I13" s="22"/>
      <c r="J13" s="22"/>
      <c r="K13" s="22"/>
      <c r="L13" s="22"/>
      <c r="M13" s="22"/>
      <c r="N13" s="42"/>
      <c r="O13" s="23"/>
      <c r="P13" s="70"/>
    </row>
    <row r="14" spans="1:16" s="20" customFormat="1" ht="12.75" customHeight="1">
      <c r="A14" s="28"/>
      <c r="B14" s="29" t="s">
        <v>66</v>
      </c>
      <c r="C14" s="28"/>
      <c r="D14" s="28" t="s">
        <v>53</v>
      </c>
      <c r="E14" s="28" t="s">
        <v>184</v>
      </c>
      <c r="F14" s="28"/>
      <c r="G14" s="28"/>
      <c r="H14" s="45"/>
      <c r="I14" s="50">
        <f>I15+I21+I34+I50+I64</f>
        <v>0</v>
      </c>
      <c r="J14" s="28"/>
      <c r="K14" s="51">
        <f>K15+K21+K34+K50+K64</f>
        <v>0</v>
      </c>
      <c r="L14" s="28"/>
      <c r="M14" s="51">
        <f>M15+M21+M34+M50+M64</f>
        <v>0</v>
      </c>
      <c r="N14" s="45"/>
      <c r="P14" s="40" t="s">
        <v>109</v>
      </c>
    </row>
    <row r="15" spans="1:16" s="20" customFormat="1" ht="12.75" customHeight="1">
      <c r="B15" s="30" t="s">
        <v>66</v>
      </c>
      <c r="D15" s="31" t="s">
        <v>637</v>
      </c>
      <c r="E15" s="31" t="s">
        <v>638</v>
      </c>
      <c r="H15" s="46"/>
      <c r="I15" s="52">
        <f>SUM(I16:I20)</f>
        <v>0</v>
      </c>
      <c r="K15" s="53">
        <f>SUM(K16:K20)</f>
        <v>0</v>
      </c>
      <c r="M15" s="53">
        <f>SUM(M16:M20)</f>
        <v>0</v>
      </c>
      <c r="N15" s="46"/>
      <c r="P15" s="31" t="s">
        <v>112</v>
      </c>
    </row>
    <row r="16" spans="1:16" s="6" customFormat="1" ht="13.5" customHeight="1">
      <c r="A16" s="32" t="s">
        <v>112</v>
      </c>
      <c r="B16" s="32" t="s">
        <v>113</v>
      </c>
      <c r="C16" s="32" t="s">
        <v>639</v>
      </c>
      <c r="D16" s="6" t="s">
        <v>640</v>
      </c>
      <c r="E16" s="33" t="s">
        <v>641</v>
      </c>
      <c r="F16" s="32" t="s">
        <v>642</v>
      </c>
      <c r="G16" s="34">
        <v>2</v>
      </c>
      <c r="H16" s="47">
        <v>0</v>
      </c>
      <c r="I16" s="54">
        <f>ROUND(G16*H16,2)</f>
        <v>0</v>
      </c>
      <c r="J16" s="55">
        <v>0</v>
      </c>
      <c r="K16" s="34">
        <f>G16*J16</f>
        <v>0</v>
      </c>
      <c r="L16" s="55">
        <v>0</v>
      </c>
      <c r="M16" s="34">
        <f>G16*L16</f>
        <v>0</v>
      </c>
      <c r="N16" s="64">
        <v>20</v>
      </c>
      <c r="O16" s="71">
        <v>16</v>
      </c>
      <c r="P16" s="6" t="s">
        <v>11</v>
      </c>
    </row>
    <row r="17" spans="1:16" s="6" customFormat="1" ht="13.5" customHeight="1">
      <c r="A17" s="35" t="s">
        <v>11</v>
      </c>
      <c r="B17" s="35" t="s">
        <v>126</v>
      </c>
      <c r="C17" s="35" t="s">
        <v>127</v>
      </c>
      <c r="D17" s="36" t="s">
        <v>643</v>
      </c>
      <c r="E17" s="37" t="s">
        <v>644</v>
      </c>
      <c r="F17" s="35" t="s">
        <v>124</v>
      </c>
      <c r="G17" s="38">
        <v>2</v>
      </c>
      <c r="H17" s="48">
        <v>0</v>
      </c>
      <c r="I17" s="56">
        <f>ROUND(G17*H17,2)</f>
        <v>0</v>
      </c>
      <c r="J17" s="57">
        <v>0</v>
      </c>
      <c r="K17" s="38">
        <f>G17*J17</f>
        <v>0</v>
      </c>
      <c r="L17" s="57">
        <v>0</v>
      </c>
      <c r="M17" s="38">
        <f>G17*L17</f>
        <v>0</v>
      </c>
      <c r="N17" s="65">
        <v>20</v>
      </c>
      <c r="O17" s="72">
        <v>32</v>
      </c>
      <c r="P17" s="36" t="s">
        <v>11</v>
      </c>
    </row>
    <row r="18" spans="1:16" s="6" customFormat="1" ht="13.5" customHeight="1">
      <c r="A18" s="32" t="s">
        <v>121</v>
      </c>
      <c r="B18" s="32" t="s">
        <v>113</v>
      </c>
      <c r="C18" s="32" t="s">
        <v>645</v>
      </c>
      <c r="D18" s="6" t="s">
        <v>646</v>
      </c>
      <c r="E18" s="33" t="s">
        <v>647</v>
      </c>
      <c r="F18" s="32" t="s">
        <v>648</v>
      </c>
      <c r="G18" s="34">
        <v>1</v>
      </c>
      <c r="H18" s="47">
        <v>0</v>
      </c>
      <c r="I18" s="54">
        <f>ROUND(G18*H18,2)</f>
        <v>0</v>
      </c>
      <c r="J18" s="55">
        <v>0</v>
      </c>
      <c r="K18" s="34">
        <f>G18*J18</f>
        <v>0</v>
      </c>
      <c r="L18" s="55">
        <v>0</v>
      </c>
      <c r="M18" s="34">
        <f>G18*L18</f>
        <v>0</v>
      </c>
      <c r="N18" s="64">
        <v>20</v>
      </c>
      <c r="O18" s="71">
        <v>16</v>
      </c>
      <c r="P18" s="6" t="s">
        <v>11</v>
      </c>
    </row>
    <row r="19" spans="1:16" s="6" customFormat="1" ht="13.5" customHeight="1">
      <c r="A19" s="35" t="s">
        <v>125</v>
      </c>
      <c r="B19" s="35" t="s">
        <v>126</v>
      </c>
      <c r="C19" s="35" t="s">
        <v>127</v>
      </c>
      <c r="D19" s="36" t="s">
        <v>649</v>
      </c>
      <c r="E19" s="37" t="s">
        <v>650</v>
      </c>
      <c r="F19" s="35" t="s">
        <v>648</v>
      </c>
      <c r="G19" s="38">
        <v>1</v>
      </c>
      <c r="H19" s="48">
        <v>0</v>
      </c>
      <c r="I19" s="56">
        <f>ROUND(G19*H19,2)</f>
        <v>0</v>
      </c>
      <c r="J19" s="57">
        <v>0</v>
      </c>
      <c r="K19" s="38">
        <f>G19*J19</f>
        <v>0</v>
      </c>
      <c r="L19" s="57">
        <v>0</v>
      </c>
      <c r="M19" s="38">
        <f>G19*L19</f>
        <v>0</v>
      </c>
      <c r="N19" s="65">
        <v>20</v>
      </c>
      <c r="O19" s="72">
        <v>32</v>
      </c>
      <c r="P19" s="36" t="s">
        <v>11</v>
      </c>
    </row>
    <row r="20" spans="1:16" s="6" customFormat="1" ht="13.5" customHeight="1">
      <c r="A20" s="32" t="s">
        <v>132</v>
      </c>
      <c r="B20" s="32" t="s">
        <v>113</v>
      </c>
      <c r="C20" s="32" t="s">
        <v>639</v>
      </c>
      <c r="D20" s="6" t="s">
        <v>651</v>
      </c>
      <c r="E20" s="33" t="s">
        <v>652</v>
      </c>
      <c r="F20" s="32" t="s">
        <v>160</v>
      </c>
      <c r="G20" s="34">
        <v>6.0999999999999999E-2</v>
      </c>
      <c r="H20" s="47">
        <v>0</v>
      </c>
      <c r="I20" s="54">
        <f>ROUND(G20*H20,2)</f>
        <v>0</v>
      </c>
      <c r="J20" s="55">
        <v>0</v>
      </c>
      <c r="K20" s="34">
        <f>G20*J20</f>
        <v>0</v>
      </c>
      <c r="L20" s="55">
        <v>0</v>
      </c>
      <c r="M20" s="34">
        <f>G20*L20</f>
        <v>0</v>
      </c>
      <c r="N20" s="64">
        <v>20</v>
      </c>
      <c r="O20" s="71">
        <v>16</v>
      </c>
      <c r="P20" s="6" t="s">
        <v>11</v>
      </c>
    </row>
    <row r="21" spans="1:16" s="20" customFormat="1" ht="12.75" customHeight="1">
      <c r="B21" s="30" t="s">
        <v>66</v>
      </c>
      <c r="D21" s="31" t="s">
        <v>653</v>
      </c>
      <c r="E21" s="31" t="s">
        <v>654</v>
      </c>
      <c r="H21" s="46"/>
      <c r="I21" s="52">
        <f>SUM(I22:I33)</f>
        <v>0</v>
      </c>
      <c r="K21" s="53">
        <f>SUM(K22:K33)</f>
        <v>0</v>
      </c>
      <c r="M21" s="53">
        <f>SUM(M22:M33)</f>
        <v>0</v>
      </c>
      <c r="N21" s="46"/>
      <c r="P21" s="31" t="s">
        <v>112</v>
      </c>
    </row>
    <row r="22" spans="1:16" s="6" customFormat="1" ht="13.5" customHeight="1">
      <c r="A22" s="32" t="s">
        <v>110</v>
      </c>
      <c r="B22" s="32" t="s">
        <v>113</v>
      </c>
      <c r="C22" s="32" t="s">
        <v>639</v>
      </c>
      <c r="D22" s="6" t="s">
        <v>655</v>
      </c>
      <c r="E22" s="33" t="s">
        <v>656</v>
      </c>
      <c r="F22" s="32" t="s">
        <v>400</v>
      </c>
      <c r="G22" s="34">
        <v>125</v>
      </c>
      <c r="H22" s="47">
        <v>0</v>
      </c>
      <c r="I22" s="54">
        <f t="shared" ref="I22:I33" si="0">ROUND(G22*H22,2)</f>
        <v>0</v>
      </c>
      <c r="J22" s="55">
        <v>0</v>
      </c>
      <c r="K22" s="34">
        <f t="shared" ref="K22:K33" si="1">G22*J22</f>
        <v>0</v>
      </c>
      <c r="L22" s="55">
        <v>0</v>
      </c>
      <c r="M22" s="34">
        <f t="shared" ref="M22:M33" si="2">G22*L22</f>
        <v>0</v>
      </c>
      <c r="N22" s="64">
        <v>20</v>
      </c>
      <c r="O22" s="71">
        <v>16</v>
      </c>
      <c r="P22" s="6" t="s">
        <v>11</v>
      </c>
    </row>
    <row r="23" spans="1:16" s="6" customFormat="1" ht="13.5" customHeight="1">
      <c r="A23" s="32" t="s">
        <v>138</v>
      </c>
      <c r="B23" s="32" t="s">
        <v>113</v>
      </c>
      <c r="C23" s="32" t="s">
        <v>639</v>
      </c>
      <c r="D23" s="6" t="s">
        <v>657</v>
      </c>
      <c r="E23" s="33" t="s">
        <v>658</v>
      </c>
      <c r="F23" s="32" t="s">
        <v>400</v>
      </c>
      <c r="G23" s="34">
        <v>1</v>
      </c>
      <c r="H23" s="47">
        <v>0</v>
      </c>
      <c r="I23" s="54">
        <f t="shared" si="0"/>
        <v>0</v>
      </c>
      <c r="J23" s="55">
        <v>0</v>
      </c>
      <c r="K23" s="34">
        <f t="shared" si="1"/>
        <v>0</v>
      </c>
      <c r="L23" s="55">
        <v>0</v>
      </c>
      <c r="M23" s="34">
        <f t="shared" si="2"/>
        <v>0</v>
      </c>
      <c r="N23" s="64">
        <v>20</v>
      </c>
      <c r="O23" s="71">
        <v>16</v>
      </c>
      <c r="P23" s="6" t="s">
        <v>11</v>
      </c>
    </row>
    <row r="24" spans="1:16" s="6" customFormat="1" ht="13.5" customHeight="1">
      <c r="A24" s="32" t="s">
        <v>142</v>
      </c>
      <c r="B24" s="32" t="s">
        <v>113</v>
      </c>
      <c r="C24" s="32" t="s">
        <v>639</v>
      </c>
      <c r="D24" s="6" t="s">
        <v>659</v>
      </c>
      <c r="E24" s="33" t="s">
        <v>660</v>
      </c>
      <c r="F24" s="32" t="s">
        <v>400</v>
      </c>
      <c r="G24" s="34">
        <v>125</v>
      </c>
      <c r="H24" s="47">
        <v>0</v>
      </c>
      <c r="I24" s="54">
        <f t="shared" si="0"/>
        <v>0</v>
      </c>
      <c r="J24" s="55">
        <v>0</v>
      </c>
      <c r="K24" s="34">
        <f t="shared" si="1"/>
        <v>0</v>
      </c>
      <c r="L24" s="55">
        <v>0</v>
      </c>
      <c r="M24" s="34">
        <f t="shared" si="2"/>
        <v>0</v>
      </c>
      <c r="N24" s="64">
        <v>20</v>
      </c>
      <c r="O24" s="71">
        <v>16</v>
      </c>
      <c r="P24" s="6" t="s">
        <v>11</v>
      </c>
    </row>
    <row r="25" spans="1:16" s="6" customFormat="1" ht="13.5" customHeight="1">
      <c r="A25" s="32" t="s">
        <v>130</v>
      </c>
      <c r="B25" s="32" t="s">
        <v>113</v>
      </c>
      <c r="C25" s="32" t="s">
        <v>639</v>
      </c>
      <c r="D25" s="6" t="s">
        <v>661</v>
      </c>
      <c r="E25" s="33" t="s">
        <v>662</v>
      </c>
      <c r="F25" s="32" t="s">
        <v>400</v>
      </c>
      <c r="G25" s="34">
        <v>1</v>
      </c>
      <c r="H25" s="47">
        <v>0</v>
      </c>
      <c r="I25" s="54">
        <f t="shared" si="0"/>
        <v>0</v>
      </c>
      <c r="J25" s="55">
        <v>0</v>
      </c>
      <c r="K25" s="34">
        <f t="shared" si="1"/>
        <v>0</v>
      </c>
      <c r="L25" s="55">
        <v>0</v>
      </c>
      <c r="M25" s="34">
        <f t="shared" si="2"/>
        <v>0</v>
      </c>
      <c r="N25" s="64">
        <v>20</v>
      </c>
      <c r="O25" s="71">
        <v>16</v>
      </c>
      <c r="P25" s="6" t="s">
        <v>11</v>
      </c>
    </row>
    <row r="26" spans="1:16" s="6" customFormat="1" ht="24" customHeight="1">
      <c r="A26" s="32" t="s">
        <v>148</v>
      </c>
      <c r="B26" s="32" t="s">
        <v>113</v>
      </c>
      <c r="C26" s="32" t="s">
        <v>639</v>
      </c>
      <c r="D26" s="6" t="s">
        <v>663</v>
      </c>
      <c r="E26" s="33" t="s">
        <v>664</v>
      </c>
      <c r="F26" s="32" t="s">
        <v>124</v>
      </c>
      <c r="G26" s="34">
        <v>250</v>
      </c>
      <c r="H26" s="47">
        <v>0</v>
      </c>
      <c r="I26" s="54">
        <f t="shared" si="0"/>
        <v>0</v>
      </c>
      <c r="J26" s="55">
        <v>0</v>
      </c>
      <c r="K26" s="34">
        <f t="shared" si="1"/>
        <v>0</v>
      </c>
      <c r="L26" s="55">
        <v>0</v>
      </c>
      <c r="M26" s="34">
        <f t="shared" si="2"/>
        <v>0</v>
      </c>
      <c r="N26" s="64">
        <v>20</v>
      </c>
      <c r="O26" s="71">
        <v>16</v>
      </c>
      <c r="P26" s="6" t="s">
        <v>11</v>
      </c>
    </row>
    <row r="27" spans="1:16" s="6" customFormat="1" ht="13.5" customHeight="1">
      <c r="A27" s="32" t="s">
        <v>151</v>
      </c>
      <c r="B27" s="32" t="s">
        <v>113</v>
      </c>
      <c r="C27" s="32" t="s">
        <v>639</v>
      </c>
      <c r="D27" s="6" t="s">
        <v>665</v>
      </c>
      <c r="E27" s="33" t="s">
        <v>666</v>
      </c>
      <c r="F27" s="32" t="s">
        <v>400</v>
      </c>
      <c r="G27" s="34">
        <v>1</v>
      </c>
      <c r="H27" s="47">
        <v>0</v>
      </c>
      <c r="I27" s="54">
        <f t="shared" si="0"/>
        <v>0</v>
      </c>
      <c r="J27" s="55">
        <v>0</v>
      </c>
      <c r="K27" s="34">
        <f t="shared" si="1"/>
        <v>0</v>
      </c>
      <c r="L27" s="55">
        <v>0</v>
      </c>
      <c r="M27" s="34">
        <f t="shared" si="2"/>
        <v>0</v>
      </c>
      <c r="N27" s="64">
        <v>20</v>
      </c>
      <c r="O27" s="71">
        <v>16</v>
      </c>
      <c r="P27" s="6" t="s">
        <v>11</v>
      </c>
    </row>
    <row r="28" spans="1:16" s="6" customFormat="1" ht="13.5" customHeight="1">
      <c r="A28" s="32" t="s">
        <v>154</v>
      </c>
      <c r="B28" s="32" t="s">
        <v>113</v>
      </c>
      <c r="C28" s="32" t="s">
        <v>639</v>
      </c>
      <c r="D28" s="6" t="s">
        <v>667</v>
      </c>
      <c r="E28" s="33" t="s">
        <v>668</v>
      </c>
      <c r="F28" s="32" t="s">
        <v>400</v>
      </c>
      <c r="G28" s="34">
        <v>5</v>
      </c>
      <c r="H28" s="47">
        <v>0</v>
      </c>
      <c r="I28" s="54">
        <f t="shared" si="0"/>
        <v>0</v>
      </c>
      <c r="J28" s="55">
        <v>0</v>
      </c>
      <c r="K28" s="34">
        <f t="shared" si="1"/>
        <v>0</v>
      </c>
      <c r="L28" s="55">
        <v>0</v>
      </c>
      <c r="M28" s="34">
        <f t="shared" si="2"/>
        <v>0</v>
      </c>
      <c r="N28" s="64">
        <v>20</v>
      </c>
      <c r="O28" s="71">
        <v>16</v>
      </c>
      <c r="P28" s="6" t="s">
        <v>11</v>
      </c>
    </row>
    <row r="29" spans="1:16" s="6" customFormat="1" ht="13.5" customHeight="1">
      <c r="A29" s="32" t="s">
        <v>157</v>
      </c>
      <c r="B29" s="32" t="s">
        <v>113</v>
      </c>
      <c r="C29" s="32" t="s">
        <v>639</v>
      </c>
      <c r="D29" s="6" t="s">
        <v>669</v>
      </c>
      <c r="E29" s="33" t="s">
        <v>670</v>
      </c>
      <c r="F29" s="32" t="s">
        <v>400</v>
      </c>
      <c r="G29" s="34">
        <v>1</v>
      </c>
      <c r="H29" s="47">
        <v>0</v>
      </c>
      <c r="I29" s="54">
        <f t="shared" si="0"/>
        <v>0</v>
      </c>
      <c r="J29" s="55">
        <v>0</v>
      </c>
      <c r="K29" s="34">
        <f t="shared" si="1"/>
        <v>0</v>
      </c>
      <c r="L29" s="55">
        <v>0</v>
      </c>
      <c r="M29" s="34">
        <f t="shared" si="2"/>
        <v>0</v>
      </c>
      <c r="N29" s="64">
        <v>20</v>
      </c>
      <c r="O29" s="71">
        <v>16</v>
      </c>
      <c r="P29" s="6" t="s">
        <v>11</v>
      </c>
    </row>
    <row r="30" spans="1:16" s="6" customFormat="1" ht="13.5" customHeight="1">
      <c r="A30" s="32" t="s">
        <v>161</v>
      </c>
      <c r="B30" s="32" t="s">
        <v>113</v>
      </c>
      <c r="C30" s="32" t="s">
        <v>639</v>
      </c>
      <c r="D30" s="6" t="s">
        <v>671</v>
      </c>
      <c r="E30" s="33" t="s">
        <v>672</v>
      </c>
      <c r="F30" s="32" t="s">
        <v>400</v>
      </c>
      <c r="G30" s="34">
        <v>5</v>
      </c>
      <c r="H30" s="47">
        <v>0</v>
      </c>
      <c r="I30" s="54">
        <f t="shared" si="0"/>
        <v>0</v>
      </c>
      <c r="J30" s="55">
        <v>0</v>
      </c>
      <c r="K30" s="34">
        <f t="shared" si="1"/>
        <v>0</v>
      </c>
      <c r="L30" s="55">
        <v>0</v>
      </c>
      <c r="M30" s="34">
        <f t="shared" si="2"/>
        <v>0</v>
      </c>
      <c r="N30" s="64">
        <v>20</v>
      </c>
      <c r="O30" s="71">
        <v>16</v>
      </c>
      <c r="P30" s="6" t="s">
        <v>11</v>
      </c>
    </row>
    <row r="31" spans="1:16" s="6" customFormat="1" ht="13.5" customHeight="1">
      <c r="A31" s="32" t="s">
        <v>164</v>
      </c>
      <c r="B31" s="32" t="s">
        <v>113</v>
      </c>
      <c r="C31" s="32" t="s">
        <v>639</v>
      </c>
      <c r="D31" s="6" t="s">
        <v>673</v>
      </c>
      <c r="E31" s="33" t="s">
        <v>674</v>
      </c>
      <c r="F31" s="32" t="s">
        <v>400</v>
      </c>
      <c r="G31" s="34">
        <v>126</v>
      </c>
      <c r="H31" s="47">
        <v>0</v>
      </c>
      <c r="I31" s="54">
        <f t="shared" si="0"/>
        <v>0</v>
      </c>
      <c r="J31" s="55">
        <v>0</v>
      </c>
      <c r="K31" s="34">
        <f t="shared" si="1"/>
        <v>0</v>
      </c>
      <c r="L31" s="55">
        <v>0</v>
      </c>
      <c r="M31" s="34">
        <f t="shared" si="2"/>
        <v>0</v>
      </c>
      <c r="N31" s="64">
        <v>20</v>
      </c>
      <c r="O31" s="71">
        <v>16</v>
      </c>
      <c r="P31" s="6" t="s">
        <v>11</v>
      </c>
    </row>
    <row r="32" spans="1:16" s="6" customFormat="1" ht="13.5" customHeight="1">
      <c r="A32" s="32" t="s">
        <v>167</v>
      </c>
      <c r="B32" s="32" t="s">
        <v>113</v>
      </c>
      <c r="C32" s="32" t="s">
        <v>639</v>
      </c>
      <c r="D32" s="6" t="s">
        <v>675</v>
      </c>
      <c r="E32" s="33" t="s">
        <v>676</v>
      </c>
      <c r="F32" s="32" t="s">
        <v>400</v>
      </c>
      <c r="G32" s="34">
        <v>6</v>
      </c>
      <c r="H32" s="47">
        <v>0</v>
      </c>
      <c r="I32" s="54">
        <f t="shared" si="0"/>
        <v>0</v>
      </c>
      <c r="J32" s="55">
        <v>0</v>
      </c>
      <c r="K32" s="34">
        <f t="shared" si="1"/>
        <v>0</v>
      </c>
      <c r="L32" s="55">
        <v>0</v>
      </c>
      <c r="M32" s="34">
        <f t="shared" si="2"/>
        <v>0</v>
      </c>
      <c r="N32" s="64">
        <v>20</v>
      </c>
      <c r="O32" s="71">
        <v>16</v>
      </c>
      <c r="P32" s="6" t="s">
        <v>11</v>
      </c>
    </row>
    <row r="33" spans="1:16" s="6" customFormat="1" ht="13.5" customHeight="1">
      <c r="A33" s="32" t="s">
        <v>170</v>
      </c>
      <c r="B33" s="32" t="s">
        <v>113</v>
      </c>
      <c r="C33" s="32" t="s">
        <v>639</v>
      </c>
      <c r="D33" s="6" t="s">
        <v>677</v>
      </c>
      <c r="E33" s="33" t="s">
        <v>678</v>
      </c>
      <c r="F33" s="32" t="s">
        <v>160</v>
      </c>
      <c r="G33" s="34">
        <v>1.24</v>
      </c>
      <c r="H33" s="47">
        <v>0</v>
      </c>
      <c r="I33" s="54">
        <f t="shared" si="0"/>
        <v>0</v>
      </c>
      <c r="J33" s="55">
        <v>0</v>
      </c>
      <c r="K33" s="34">
        <f t="shared" si="1"/>
        <v>0</v>
      </c>
      <c r="L33" s="55">
        <v>0</v>
      </c>
      <c r="M33" s="34">
        <f t="shared" si="2"/>
        <v>0</v>
      </c>
      <c r="N33" s="64">
        <v>20</v>
      </c>
      <c r="O33" s="71">
        <v>16</v>
      </c>
      <c r="P33" s="6" t="s">
        <v>11</v>
      </c>
    </row>
    <row r="34" spans="1:16" s="20" customFormat="1" ht="12.75" customHeight="1">
      <c r="B34" s="30" t="s">
        <v>66</v>
      </c>
      <c r="D34" s="31" t="s">
        <v>679</v>
      </c>
      <c r="E34" s="31" t="s">
        <v>680</v>
      </c>
      <c r="H34" s="46"/>
      <c r="I34" s="52">
        <f>SUM(I35:I49)</f>
        <v>0</v>
      </c>
      <c r="K34" s="53">
        <f>SUM(K35:K49)</f>
        <v>0</v>
      </c>
      <c r="M34" s="53">
        <f>SUM(M35:M49)</f>
        <v>0</v>
      </c>
      <c r="N34" s="46"/>
      <c r="P34" s="31" t="s">
        <v>112</v>
      </c>
    </row>
    <row r="35" spans="1:16" s="6" customFormat="1" ht="13.5" customHeight="1">
      <c r="A35" s="32" t="s">
        <v>173</v>
      </c>
      <c r="B35" s="32" t="s">
        <v>113</v>
      </c>
      <c r="C35" s="32" t="s">
        <v>639</v>
      </c>
      <c r="D35" s="6" t="s">
        <v>681</v>
      </c>
      <c r="E35" s="33" t="s">
        <v>682</v>
      </c>
      <c r="F35" s="32" t="s">
        <v>124</v>
      </c>
      <c r="G35" s="34">
        <v>6</v>
      </c>
      <c r="H35" s="47">
        <v>0</v>
      </c>
      <c r="I35" s="54">
        <f t="shared" ref="I35:I49" si="3">ROUND(G35*H35,2)</f>
        <v>0</v>
      </c>
      <c r="J35" s="55">
        <v>0</v>
      </c>
      <c r="K35" s="34">
        <f t="shared" ref="K35:K49" si="4">G35*J35</f>
        <v>0</v>
      </c>
      <c r="L35" s="55">
        <v>0</v>
      </c>
      <c r="M35" s="34">
        <f t="shared" ref="M35:M49" si="5">G35*L35</f>
        <v>0</v>
      </c>
      <c r="N35" s="64">
        <v>20</v>
      </c>
      <c r="O35" s="71">
        <v>16</v>
      </c>
      <c r="P35" s="6" t="s">
        <v>11</v>
      </c>
    </row>
    <row r="36" spans="1:16" s="6" customFormat="1" ht="13.5" customHeight="1">
      <c r="A36" s="32" t="s">
        <v>176</v>
      </c>
      <c r="B36" s="32" t="s">
        <v>113</v>
      </c>
      <c r="C36" s="32" t="s">
        <v>639</v>
      </c>
      <c r="D36" s="6" t="s">
        <v>683</v>
      </c>
      <c r="E36" s="33" t="s">
        <v>684</v>
      </c>
      <c r="F36" s="32" t="s">
        <v>642</v>
      </c>
      <c r="G36" s="34">
        <v>2</v>
      </c>
      <c r="H36" s="47">
        <v>0</v>
      </c>
      <c r="I36" s="54">
        <f t="shared" si="3"/>
        <v>0</v>
      </c>
      <c r="J36" s="55">
        <v>0</v>
      </c>
      <c r="K36" s="34">
        <f t="shared" si="4"/>
        <v>0</v>
      </c>
      <c r="L36" s="55">
        <v>0</v>
      </c>
      <c r="M36" s="34">
        <f t="shared" si="5"/>
        <v>0</v>
      </c>
      <c r="N36" s="64">
        <v>20</v>
      </c>
      <c r="O36" s="71">
        <v>16</v>
      </c>
      <c r="P36" s="6" t="s">
        <v>11</v>
      </c>
    </row>
    <row r="37" spans="1:16" s="6" customFormat="1" ht="13.5" customHeight="1">
      <c r="A37" s="35" t="s">
        <v>181</v>
      </c>
      <c r="B37" s="35" t="s">
        <v>126</v>
      </c>
      <c r="C37" s="35" t="s">
        <v>127</v>
      </c>
      <c r="D37" s="36" t="s">
        <v>685</v>
      </c>
      <c r="E37" s="37" t="s">
        <v>686</v>
      </c>
      <c r="F37" s="35" t="s">
        <v>124</v>
      </c>
      <c r="G37" s="38">
        <v>2</v>
      </c>
      <c r="H37" s="48">
        <v>0</v>
      </c>
      <c r="I37" s="56">
        <f t="shared" si="3"/>
        <v>0</v>
      </c>
      <c r="J37" s="57">
        <v>0</v>
      </c>
      <c r="K37" s="38">
        <f t="shared" si="4"/>
        <v>0</v>
      </c>
      <c r="L37" s="57">
        <v>0</v>
      </c>
      <c r="M37" s="38">
        <f t="shared" si="5"/>
        <v>0</v>
      </c>
      <c r="N37" s="65">
        <v>20</v>
      </c>
      <c r="O37" s="72">
        <v>32</v>
      </c>
      <c r="P37" s="36" t="s">
        <v>11</v>
      </c>
    </row>
    <row r="38" spans="1:16" s="6" customFormat="1" ht="13.5" customHeight="1">
      <c r="A38" s="32" t="s">
        <v>187</v>
      </c>
      <c r="B38" s="32" t="s">
        <v>113</v>
      </c>
      <c r="C38" s="32" t="s">
        <v>639</v>
      </c>
      <c r="D38" s="6" t="s">
        <v>687</v>
      </c>
      <c r="E38" s="33" t="s">
        <v>688</v>
      </c>
      <c r="F38" s="32" t="s">
        <v>642</v>
      </c>
      <c r="G38" s="34">
        <v>4</v>
      </c>
      <c r="H38" s="47">
        <v>0</v>
      </c>
      <c r="I38" s="54">
        <f t="shared" si="3"/>
        <v>0</v>
      </c>
      <c r="J38" s="55">
        <v>0</v>
      </c>
      <c r="K38" s="34">
        <f t="shared" si="4"/>
        <v>0</v>
      </c>
      <c r="L38" s="55">
        <v>0</v>
      </c>
      <c r="M38" s="34">
        <f t="shared" si="5"/>
        <v>0</v>
      </c>
      <c r="N38" s="64">
        <v>20</v>
      </c>
      <c r="O38" s="71">
        <v>16</v>
      </c>
      <c r="P38" s="6" t="s">
        <v>11</v>
      </c>
    </row>
    <row r="39" spans="1:16" s="6" customFormat="1" ht="13.5" customHeight="1">
      <c r="A39" s="35" t="s">
        <v>190</v>
      </c>
      <c r="B39" s="35" t="s">
        <v>126</v>
      </c>
      <c r="C39" s="35" t="s">
        <v>127</v>
      </c>
      <c r="D39" s="36" t="s">
        <v>689</v>
      </c>
      <c r="E39" s="37" t="s">
        <v>690</v>
      </c>
      <c r="F39" s="35" t="s">
        <v>124</v>
      </c>
      <c r="G39" s="38">
        <v>4</v>
      </c>
      <c r="H39" s="48">
        <v>0</v>
      </c>
      <c r="I39" s="56">
        <f t="shared" si="3"/>
        <v>0</v>
      </c>
      <c r="J39" s="57">
        <v>0</v>
      </c>
      <c r="K39" s="38">
        <f t="shared" si="4"/>
        <v>0</v>
      </c>
      <c r="L39" s="57">
        <v>0</v>
      </c>
      <c r="M39" s="38">
        <f t="shared" si="5"/>
        <v>0</v>
      </c>
      <c r="N39" s="65">
        <v>20</v>
      </c>
      <c r="O39" s="72">
        <v>32</v>
      </c>
      <c r="P39" s="36" t="s">
        <v>11</v>
      </c>
    </row>
    <row r="40" spans="1:16" s="6" customFormat="1" ht="13.5" customHeight="1">
      <c r="A40" s="32" t="s">
        <v>193</v>
      </c>
      <c r="B40" s="32" t="s">
        <v>113</v>
      </c>
      <c r="C40" s="32" t="s">
        <v>639</v>
      </c>
      <c r="D40" s="6" t="s">
        <v>691</v>
      </c>
      <c r="E40" s="33" t="s">
        <v>692</v>
      </c>
      <c r="F40" s="32" t="s">
        <v>124</v>
      </c>
      <c r="G40" s="34">
        <v>56</v>
      </c>
      <c r="H40" s="47">
        <v>0</v>
      </c>
      <c r="I40" s="54">
        <f t="shared" si="3"/>
        <v>0</v>
      </c>
      <c r="J40" s="55">
        <v>0</v>
      </c>
      <c r="K40" s="34">
        <f t="shared" si="4"/>
        <v>0</v>
      </c>
      <c r="L40" s="55">
        <v>0</v>
      </c>
      <c r="M40" s="34">
        <f t="shared" si="5"/>
        <v>0</v>
      </c>
      <c r="N40" s="64">
        <v>20</v>
      </c>
      <c r="O40" s="71">
        <v>16</v>
      </c>
      <c r="P40" s="6" t="s">
        <v>11</v>
      </c>
    </row>
    <row r="41" spans="1:16" s="6" customFormat="1" ht="13.5" customHeight="1">
      <c r="A41" s="35" t="s">
        <v>196</v>
      </c>
      <c r="B41" s="35" t="s">
        <v>126</v>
      </c>
      <c r="C41" s="35" t="s">
        <v>127</v>
      </c>
      <c r="D41" s="36" t="s">
        <v>693</v>
      </c>
      <c r="E41" s="37" t="s">
        <v>694</v>
      </c>
      <c r="F41" s="35" t="s">
        <v>124</v>
      </c>
      <c r="G41" s="38">
        <v>28</v>
      </c>
      <c r="H41" s="48">
        <v>0</v>
      </c>
      <c r="I41" s="56">
        <f t="shared" si="3"/>
        <v>0</v>
      </c>
      <c r="J41" s="57">
        <v>0</v>
      </c>
      <c r="K41" s="38">
        <f t="shared" si="4"/>
        <v>0</v>
      </c>
      <c r="L41" s="57">
        <v>0</v>
      </c>
      <c r="M41" s="38">
        <f t="shared" si="5"/>
        <v>0</v>
      </c>
      <c r="N41" s="65">
        <v>20</v>
      </c>
      <c r="O41" s="72">
        <v>32</v>
      </c>
      <c r="P41" s="36" t="s">
        <v>11</v>
      </c>
    </row>
    <row r="42" spans="1:16" s="6" customFormat="1" ht="24" customHeight="1">
      <c r="A42" s="35" t="s">
        <v>199</v>
      </c>
      <c r="B42" s="35" t="s">
        <v>126</v>
      </c>
      <c r="C42" s="35" t="s">
        <v>127</v>
      </c>
      <c r="D42" s="36" t="s">
        <v>695</v>
      </c>
      <c r="E42" s="37" t="s">
        <v>696</v>
      </c>
      <c r="F42" s="35" t="s">
        <v>124</v>
      </c>
      <c r="G42" s="38">
        <v>28</v>
      </c>
      <c r="H42" s="48">
        <v>0</v>
      </c>
      <c r="I42" s="56">
        <f t="shared" si="3"/>
        <v>0</v>
      </c>
      <c r="J42" s="57">
        <v>0</v>
      </c>
      <c r="K42" s="38">
        <f t="shared" si="4"/>
        <v>0</v>
      </c>
      <c r="L42" s="57">
        <v>0</v>
      </c>
      <c r="M42" s="38">
        <f t="shared" si="5"/>
        <v>0</v>
      </c>
      <c r="N42" s="65">
        <v>20</v>
      </c>
      <c r="O42" s="72">
        <v>32</v>
      </c>
      <c r="P42" s="36" t="s">
        <v>11</v>
      </c>
    </row>
    <row r="43" spans="1:16" s="6" customFormat="1" ht="13.5" customHeight="1">
      <c r="A43" s="32" t="s">
        <v>202</v>
      </c>
      <c r="B43" s="32" t="s">
        <v>113</v>
      </c>
      <c r="C43" s="32" t="s">
        <v>639</v>
      </c>
      <c r="D43" s="6" t="s">
        <v>697</v>
      </c>
      <c r="E43" s="33" t="s">
        <v>698</v>
      </c>
      <c r="F43" s="32" t="s">
        <v>124</v>
      </c>
      <c r="G43" s="34">
        <v>28</v>
      </c>
      <c r="H43" s="47">
        <v>0</v>
      </c>
      <c r="I43" s="54">
        <f t="shared" si="3"/>
        <v>0</v>
      </c>
      <c r="J43" s="55">
        <v>0</v>
      </c>
      <c r="K43" s="34">
        <f t="shared" si="4"/>
        <v>0</v>
      </c>
      <c r="L43" s="55">
        <v>0</v>
      </c>
      <c r="M43" s="34">
        <f t="shared" si="5"/>
        <v>0</v>
      </c>
      <c r="N43" s="64">
        <v>20</v>
      </c>
      <c r="O43" s="71">
        <v>16</v>
      </c>
      <c r="P43" s="6" t="s">
        <v>11</v>
      </c>
    </row>
    <row r="44" spans="1:16" s="6" customFormat="1" ht="13.5" customHeight="1">
      <c r="A44" s="35" t="s">
        <v>203</v>
      </c>
      <c r="B44" s="35" t="s">
        <v>126</v>
      </c>
      <c r="C44" s="35" t="s">
        <v>127</v>
      </c>
      <c r="D44" s="36" t="s">
        <v>699</v>
      </c>
      <c r="E44" s="37" t="s">
        <v>700</v>
      </c>
      <c r="F44" s="35" t="s">
        <v>124</v>
      </c>
      <c r="G44" s="38">
        <v>28</v>
      </c>
      <c r="H44" s="48">
        <v>0</v>
      </c>
      <c r="I44" s="56">
        <f t="shared" si="3"/>
        <v>0</v>
      </c>
      <c r="J44" s="57">
        <v>0</v>
      </c>
      <c r="K44" s="38">
        <f t="shared" si="4"/>
        <v>0</v>
      </c>
      <c r="L44" s="57">
        <v>0</v>
      </c>
      <c r="M44" s="38">
        <f t="shared" si="5"/>
        <v>0</v>
      </c>
      <c r="N44" s="65">
        <v>20</v>
      </c>
      <c r="O44" s="72">
        <v>32</v>
      </c>
      <c r="P44" s="36" t="s">
        <v>11</v>
      </c>
    </row>
    <row r="45" spans="1:16" s="6" customFormat="1" ht="13.5" customHeight="1">
      <c r="A45" s="32" t="s">
        <v>206</v>
      </c>
      <c r="B45" s="32" t="s">
        <v>113</v>
      </c>
      <c r="C45" s="32" t="s">
        <v>639</v>
      </c>
      <c r="D45" s="6" t="s">
        <v>701</v>
      </c>
      <c r="E45" s="33" t="s">
        <v>702</v>
      </c>
      <c r="F45" s="32" t="s">
        <v>124</v>
      </c>
      <c r="G45" s="34">
        <v>36</v>
      </c>
      <c r="H45" s="47">
        <v>0</v>
      </c>
      <c r="I45" s="54">
        <f t="shared" si="3"/>
        <v>0</v>
      </c>
      <c r="J45" s="55">
        <v>0</v>
      </c>
      <c r="K45" s="34">
        <f t="shared" si="4"/>
        <v>0</v>
      </c>
      <c r="L45" s="55">
        <v>0</v>
      </c>
      <c r="M45" s="34">
        <f t="shared" si="5"/>
        <v>0</v>
      </c>
      <c r="N45" s="64">
        <v>20</v>
      </c>
      <c r="O45" s="71">
        <v>16</v>
      </c>
      <c r="P45" s="6" t="s">
        <v>11</v>
      </c>
    </row>
    <row r="46" spans="1:16" s="6" customFormat="1" ht="24" customHeight="1">
      <c r="A46" s="32" t="s">
        <v>209</v>
      </c>
      <c r="B46" s="32" t="s">
        <v>113</v>
      </c>
      <c r="C46" s="32" t="s">
        <v>639</v>
      </c>
      <c r="D46" s="6" t="s">
        <v>703</v>
      </c>
      <c r="E46" s="33" t="s">
        <v>704</v>
      </c>
      <c r="F46" s="32" t="s">
        <v>124</v>
      </c>
      <c r="G46" s="34">
        <v>2</v>
      </c>
      <c r="H46" s="47">
        <v>0</v>
      </c>
      <c r="I46" s="54">
        <f t="shared" si="3"/>
        <v>0</v>
      </c>
      <c r="J46" s="55">
        <v>0</v>
      </c>
      <c r="K46" s="34">
        <f t="shared" si="4"/>
        <v>0</v>
      </c>
      <c r="L46" s="55">
        <v>0</v>
      </c>
      <c r="M46" s="34">
        <f t="shared" si="5"/>
        <v>0</v>
      </c>
      <c r="N46" s="64">
        <v>20</v>
      </c>
      <c r="O46" s="71">
        <v>16</v>
      </c>
      <c r="P46" s="6" t="s">
        <v>11</v>
      </c>
    </row>
    <row r="47" spans="1:16" s="6" customFormat="1" ht="13.5" customHeight="1">
      <c r="A47" s="32" t="s">
        <v>212</v>
      </c>
      <c r="B47" s="32" t="s">
        <v>113</v>
      </c>
      <c r="C47" s="32" t="s">
        <v>639</v>
      </c>
      <c r="D47" s="6" t="s">
        <v>705</v>
      </c>
      <c r="E47" s="33" t="s">
        <v>706</v>
      </c>
      <c r="F47" s="32" t="s">
        <v>124</v>
      </c>
      <c r="G47" s="34">
        <v>10</v>
      </c>
      <c r="H47" s="47">
        <v>0</v>
      </c>
      <c r="I47" s="54">
        <f t="shared" si="3"/>
        <v>0</v>
      </c>
      <c r="J47" s="55">
        <v>0</v>
      </c>
      <c r="K47" s="34">
        <f t="shared" si="4"/>
        <v>0</v>
      </c>
      <c r="L47" s="55">
        <v>0</v>
      </c>
      <c r="M47" s="34">
        <f t="shared" si="5"/>
        <v>0</v>
      </c>
      <c r="N47" s="64">
        <v>20</v>
      </c>
      <c r="O47" s="71">
        <v>16</v>
      </c>
      <c r="P47" s="6" t="s">
        <v>11</v>
      </c>
    </row>
    <row r="48" spans="1:16" s="6" customFormat="1" ht="24" customHeight="1">
      <c r="A48" s="32" t="s">
        <v>215</v>
      </c>
      <c r="B48" s="32" t="s">
        <v>113</v>
      </c>
      <c r="C48" s="32" t="s">
        <v>639</v>
      </c>
      <c r="D48" s="6" t="s">
        <v>707</v>
      </c>
      <c r="E48" s="33" t="s">
        <v>708</v>
      </c>
      <c r="F48" s="32" t="s">
        <v>124</v>
      </c>
      <c r="G48" s="34">
        <v>2</v>
      </c>
      <c r="H48" s="47">
        <v>0</v>
      </c>
      <c r="I48" s="54">
        <f t="shared" si="3"/>
        <v>0</v>
      </c>
      <c r="J48" s="55">
        <v>0</v>
      </c>
      <c r="K48" s="34">
        <f t="shared" si="4"/>
        <v>0</v>
      </c>
      <c r="L48" s="55">
        <v>0</v>
      </c>
      <c r="M48" s="34">
        <f t="shared" si="5"/>
        <v>0</v>
      </c>
      <c r="N48" s="64">
        <v>20</v>
      </c>
      <c r="O48" s="71">
        <v>16</v>
      </c>
      <c r="P48" s="6" t="s">
        <v>11</v>
      </c>
    </row>
    <row r="49" spans="1:16" s="6" customFormat="1" ht="13.5" customHeight="1">
      <c r="A49" s="32" t="s">
        <v>216</v>
      </c>
      <c r="B49" s="32" t="s">
        <v>113</v>
      </c>
      <c r="C49" s="32" t="s">
        <v>639</v>
      </c>
      <c r="D49" s="6" t="s">
        <v>709</v>
      </c>
      <c r="E49" s="33" t="s">
        <v>710</v>
      </c>
      <c r="F49" s="32" t="s">
        <v>160</v>
      </c>
      <c r="G49" s="34">
        <v>0.11600000000000001</v>
      </c>
      <c r="H49" s="47">
        <v>0</v>
      </c>
      <c r="I49" s="54">
        <f t="shared" si="3"/>
        <v>0</v>
      </c>
      <c r="J49" s="55">
        <v>0</v>
      </c>
      <c r="K49" s="34">
        <f t="shared" si="4"/>
        <v>0</v>
      </c>
      <c r="L49" s="55">
        <v>0</v>
      </c>
      <c r="M49" s="34">
        <f t="shared" si="5"/>
        <v>0</v>
      </c>
      <c r="N49" s="64">
        <v>20</v>
      </c>
      <c r="O49" s="71">
        <v>16</v>
      </c>
      <c r="P49" s="6" t="s">
        <v>11</v>
      </c>
    </row>
    <row r="50" spans="1:16" s="20" customFormat="1" ht="12.75" customHeight="1">
      <c r="B50" s="30" t="s">
        <v>66</v>
      </c>
      <c r="D50" s="31" t="s">
        <v>711</v>
      </c>
      <c r="E50" s="31" t="s">
        <v>712</v>
      </c>
      <c r="H50" s="46"/>
      <c r="I50" s="52">
        <f>SUM(I51:I63)</f>
        <v>0</v>
      </c>
      <c r="K50" s="53">
        <f>SUM(K51:K63)</f>
        <v>0</v>
      </c>
      <c r="M50" s="53">
        <f>SUM(M51:M63)</f>
        <v>0</v>
      </c>
      <c r="N50" s="46"/>
      <c r="P50" s="31" t="s">
        <v>112</v>
      </c>
    </row>
    <row r="51" spans="1:16" s="6" customFormat="1" ht="13.5" customHeight="1">
      <c r="A51" s="32" t="s">
        <v>217</v>
      </c>
      <c r="B51" s="32" t="s">
        <v>113</v>
      </c>
      <c r="C51" s="32" t="s">
        <v>639</v>
      </c>
      <c r="D51" s="6" t="s">
        <v>713</v>
      </c>
      <c r="E51" s="33" t="s">
        <v>714</v>
      </c>
      <c r="F51" s="32" t="s">
        <v>124</v>
      </c>
      <c r="G51" s="34">
        <v>56</v>
      </c>
      <c r="H51" s="47">
        <v>0</v>
      </c>
      <c r="I51" s="54">
        <f t="shared" ref="I51:I63" si="6">ROUND(G51*H51,2)</f>
        <v>0</v>
      </c>
      <c r="J51" s="55">
        <v>0</v>
      </c>
      <c r="K51" s="34">
        <f t="shared" ref="K51:K63" si="7">G51*J51</f>
        <v>0</v>
      </c>
      <c r="L51" s="55">
        <v>0</v>
      </c>
      <c r="M51" s="34">
        <f t="shared" ref="M51:M63" si="8">G51*L51</f>
        <v>0</v>
      </c>
      <c r="N51" s="64">
        <v>20</v>
      </c>
      <c r="O51" s="71">
        <v>16</v>
      </c>
      <c r="P51" s="6" t="s">
        <v>11</v>
      </c>
    </row>
    <row r="52" spans="1:16" s="6" customFormat="1" ht="13.5" customHeight="1">
      <c r="A52" s="32" t="s">
        <v>222</v>
      </c>
      <c r="B52" s="32" t="s">
        <v>113</v>
      </c>
      <c r="C52" s="32" t="s">
        <v>639</v>
      </c>
      <c r="D52" s="6" t="s">
        <v>715</v>
      </c>
      <c r="E52" s="33" t="s">
        <v>716</v>
      </c>
      <c r="F52" s="32" t="s">
        <v>124</v>
      </c>
      <c r="G52" s="34">
        <v>1</v>
      </c>
      <c r="H52" s="47">
        <v>0</v>
      </c>
      <c r="I52" s="54">
        <f t="shared" si="6"/>
        <v>0</v>
      </c>
      <c r="J52" s="55">
        <v>0</v>
      </c>
      <c r="K52" s="34">
        <f t="shared" si="7"/>
        <v>0</v>
      </c>
      <c r="L52" s="55">
        <v>0</v>
      </c>
      <c r="M52" s="34">
        <f t="shared" si="8"/>
        <v>0</v>
      </c>
      <c r="N52" s="64">
        <v>20</v>
      </c>
      <c r="O52" s="71">
        <v>16</v>
      </c>
      <c r="P52" s="6" t="s">
        <v>11</v>
      </c>
    </row>
    <row r="53" spans="1:16" s="6" customFormat="1" ht="13.5" customHeight="1">
      <c r="A53" s="32" t="s">
        <v>225</v>
      </c>
      <c r="B53" s="32" t="s">
        <v>113</v>
      </c>
      <c r="C53" s="32" t="s">
        <v>639</v>
      </c>
      <c r="D53" s="6" t="s">
        <v>717</v>
      </c>
      <c r="E53" s="33" t="s">
        <v>718</v>
      </c>
      <c r="F53" s="32" t="s">
        <v>124</v>
      </c>
      <c r="G53" s="34">
        <v>3</v>
      </c>
      <c r="H53" s="47">
        <v>0</v>
      </c>
      <c r="I53" s="54">
        <f t="shared" si="6"/>
        <v>0</v>
      </c>
      <c r="J53" s="55">
        <v>0</v>
      </c>
      <c r="K53" s="34">
        <f t="shared" si="7"/>
        <v>0</v>
      </c>
      <c r="L53" s="55">
        <v>0</v>
      </c>
      <c r="M53" s="34">
        <f t="shared" si="8"/>
        <v>0</v>
      </c>
      <c r="N53" s="64">
        <v>20</v>
      </c>
      <c r="O53" s="71">
        <v>16</v>
      </c>
      <c r="P53" s="6" t="s">
        <v>11</v>
      </c>
    </row>
    <row r="54" spans="1:16" s="6" customFormat="1" ht="13.5" customHeight="1">
      <c r="A54" s="32" t="s">
        <v>228</v>
      </c>
      <c r="B54" s="32" t="s">
        <v>113</v>
      </c>
      <c r="C54" s="32" t="s">
        <v>639</v>
      </c>
      <c r="D54" s="6" t="s">
        <v>719</v>
      </c>
      <c r="E54" s="33" t="s">
        <v>720</v>
      </c>
      <c r="F54" s="32" t="s">
        <v>124</v>
      </c>
      <c r="G54" s="34">
        <v>1</v>
      </c>
      <c r="H54" s="47">
        <v>0</v>
      </c>
      <c r="I54" s="54">
        <f t="shared" si="6"/>
        <v>0</v>
      </c>
      <c r="J54" s="55">
        <v>0</v>
      </c>
      <c r="K54" s="34">
        <f t="shared" si="7"/>
        <v>0</v>
      </c>
      <c r="L54" s="55">
        <v>0</v>
      </c>
      <c r="M54" s="34">
        <f t="shared" si="8"/>
        <v>0</v>
      </c>
      <c r="N54" s="64">
        <v>20</v>
      </c>
      <c r="O54" s="71">
        <v>16</v>
      </c>
      <c r="P54" s="6" t="s">
        <v>11</v>
      </c>
    </row>
    <row r="55" spans="1:16" s="6" customFormat="1" ht="13.5" customHeight="1">
      <c r="A55" s="32" t="s">
        <v>231</v>
      </c>
      <c r="B55" s="32" t="s">
        <v>113</v>
      </c>
      <c r="C55" s="32" t="s">
        <v>639</v>
      </c>
      <c r="D55" s="6" t="s">
        <v>721</v>
      </c>
      <c r="E55" s="33" t="s">
        <v>722</v>
      </c>
      <c r="F55" s="32" t="s">
        <v>124</v>
      </c>
      <c r="G55" s="34">
        <v>8</v>
      </c>
      <c r="H55" s="47">
        <v>0</v>
      </c>
      <c r="I55" s="54">
        <f t="shared" si="6"/>
        <v>0</v>
      </c>
      <c r="J55" s="55">
        <v>0</v>
      </c>
      <c r="K55" s="34">
        <f t="shared" si="7"/>
        <v>0</v>
      </c>
      <c r="L55" s="55">
        <v>0</v>
      </c>
      <c r="M55" s="34">
        <f t="shared" si="8"/>
        <v>0</v>
      </c>
      <c r="N55" s="64">
        <v>20</v>
      </c>
      <c r="O55" s="71">
        <v>16</v>
      </c>
      <c r="P55" s="6" t="s">
        <v>11</v>
      </c>
    </row>
    <row r="56" spans="1:16" s="6" customFormat="1" ht="13.5" customHeight="1">
      <c r="A56" s="32" t="s">
        <v>234</v>
      </c>
      <c r="B56" s="32" t="s">
        <v>113</v>
      </c>
      <c r="C56" s="32" t="s">
        <v>639</v>
      </c>
      <c r="D56" s="6" t="s">
        <v>723</v>
      </c>
      <c r="E56" s="33" t="s">
        <v>724</v>
      </c>
      <c r="F56" s="32" t="s">
        <v>124</v>
      </c>
      <c r="G56" s="34">
        <v>6</v>
      </c>
      <c r="H56" s="47">
        <v>0</v>
      </c>
      <c r="I56" s="54">
        <f t="shared" si="6"/>
        <v>0</v>
      </c>
      <c r="J56" s="55">
        <v>0</v>
      </c>
      <c r="K56" s="34">
        <f t="shared" si="7"/>
        <v>0</v>
      </c>
      <c r="L56" s="55">
        <v>0</v>
      </c>
      <c r="M56" s="34">
        <f t="shared" si="8"/>
        <v>0</v>
      </c>
      <c r="N56" s="64">
        <v>20</v>
      </c>
      <c r="O56" s="71">
        <v>16</v>
      </c>
      <c r="P56" s="6" t="s">
        <v>11</v>
      </c>
    </row>
    <row r="57" spans="1:16" s="6" customFormat="1" ht="13.5" customHeight="1">
      <c r="A57" s="32" t="s">
        <v>237</v>
      </c>
      <c r="B57" s="32" t="s">
        <v>113</v>
      </c>
      <c r="C57" s="32" t="s">
        <v>639</v>
      </c>
      <c r="D57" s="6" t="s">
        <v>725</v>
      </c>
      <c r="E57" s="33" t="s">
        <v>726</v>
      </c>
      <c r="F57" s="32" t="s">
        <v>124</v>
      </c>
      <c r="G57" s="34">
        <v>3</v>
      </c>
      <c r="H57" s="47">
        <v>0</v>
      </c>
      <c r="I57" s="54">
        <f t="shared" si="6"/>
        <v>0</v>
      </c>
      <c r="J57" s="55">
        <v>0</v>
      </c>
      <c r="K57" s="34">
        <f t="shared" si="7"/>
        <v>0</v>
      </c>
      <c r="L57" s="55">
        <v>0</v>
      </c>
      <c r="M57" s="34">
        <f t="shared" si="8"/>
        <v>0</v>
      </c>
      <c r="N57" s="64">
        <v>20</v>
      </c>
      <c r="O57" s="71">
        <v>16</v>
      </c>
      <c r="P57" s="6" t="s">
        <v>11</v>
      </c>
    </row>
    <row r="58" spans="1:16" s="6" customFormat="1" ht="13.5" customHeight="1">
      <c r="A58" s="32" t="s">
        <v>240</v>
      </c>
      <c r="B58" s="32" t="s">
        <v>113</v>
      </c>
      <c r="C58" s="32" t="s">
        <v>639</v>
      </c>
      <c r="D58" s="6" t="s">
        <v>727</v>
      </c>
      <c r="E58" s="33" t="s">
        <v>728</v>
      </c>
      <c r="F58" s="32" t="s">
        <v>124</v>
      </c>
      <c r="G58" s="34">
        <v>6</v>
      </c>
      <c r="H58" s="47">
        <v>0</v>
      </c>
      <c r="I58" s="54">
        <f t="shared" si="6"/>
        <v>0</v>
      </c>
      <c r="J58" s="55">
        <v>0</v>
      </c>
      <c r="K58" s="34">
        <f t="shared" si="7"/>
        <v>0</v>
      </c>
      <c r="L58" s="55">
        <v>0</v>
      </c>
      <c r="M58" s="34">
        <f t="shared" si="8"/>
        <v>0</v>
      </c>
      <c r="N58" s="64">
        <v>20</v>
      </c>
      <c r="O58" s="71">
        <v>16</v>
      </c>
      <c r="P58" s="6" t="s">
        <v>11</v>
      </c>
    </row>
    <row r="59" spans="1:16" s="6" customFormat="1" ht="13.5" customHeight="1">
      <c r="A59" s="32" t="s">
        <v>243</v>
      </c>
      <c r="B59" s="32" t="s">
        <v>113</v>
      </c>
      <c r="C59" s="32" t="s">
        <v>639</v>
      </c>
      <c r="D59" s="6" t="s">
        <v>729</v>
      </c>
      <c r="E59" s="33" t="s">
        <v>730</v>
      </c>
      <c r="F59" s="32" t="s">
        <v>124</v>
      </c>
      <c r="G59" s="34">
        <v>28</v>
      </c>
      <c r="H59" s="47">
        <v>0</v>
      </c>
      <c r="I59" s="54">
        <f t="shared" si="6"/>
        <v>0</v>
      </c>
      <c r="J59" s="55">
        <v>0</v>
      </c>
      <c r="K59" s="34">
        <f t="shared" si="7"/>
        <v>0</v>
      </c>
      <c r="L59" s="55">
        <v>0</v>
      </c>
      <c r="M59" s="34">
        <f t="shared" si="8"/>
        <v>0</v>
      </c>
      <c r="N59" s="64">
        <v>20</v>
      </c>
      <c r="O59" s="71">
        <v>16</v>
      </c>
      <c r="P59" s="6" t="s">
        <v>11</v>
      </c>
    </row>
    <row r="60" spans="1:16" s="6" customFormat="1" ht="13.5" customHeight="1">
      <c r="A60" s="32" t="s">
        <v>246</v>
      </c>
      <c r="B60" s="32" t="s">
        <v>113</v>
      </c>
      <c r="C60" s="32" t="s">
        <v>639</v>
      </c>
      <c r="D60" s="6" t="s">
        <v>731</v>
      </c>
      <c r="E60" s="33" t="s">
        <v>732</v>
      </c>
      <c r="F60" s="32" t="s">
        <v>117</v>
      </c>
      <c r="G60" s="34">
        <v>22</v>
      </c>
      <c r="H60" s="47">
        <v>0</v>
      </c>
      <c r="I60" s="54">
        <f t="shared" si="6"/>
        <v>0</v>
      </c>
      <c r="J60" s="55">
        <v>0</v>
      </c>
      <c r="K60" s="34">
        <f t="shared" si="7"/>
        <v>0</v>
      </c>
      <c r="L60" s="55">
        <v>0</v>
      </c>
      <c r="M60" s="34">
        <f t="shared" si="8"/>
        <v>0</v>
      </c>
      <c r="N60" s="64">
        <v>20</v>
      </c>
      <c r="O60" s="71">
        <v>16</v>
      </c>
      <c r="P60" s="6" t="s">
        <v>11</v>
      </c>
    </row>
    <row r="61" spans="1:16" s="6" customFormat="1" ht="13.5" customHeight="1">
      <c r="A61" s="32" t="s">
        <v>249</v>
      </c>
      <c r="B61" s="32" t="s">
        <v>113</v>
      </c>
      <c r="C61" s="32" t="s">
        <v>639</v>
      </c>
      <c r="D61" s="6" t="s">
        <v>733</v>
      </c>
      <c r="E61" s="33" t="s">
        <v>734</v>
      </c>
      <c r="F61" s="32" t="s">
        <v>124</v>
      </c>
      <c r="G61" s="34">
        <v>20</v>
      </c>
      <c r="H61" s="47">
        <v>0</v>
      </c>
      <c r="I61" s="54">
        <f t="shared" si="6"/>
        <v>0</v>
      </c>
      <c r="J61" s="55">
        <v>0</v>
      </c>
      <c r="K61" s="34">
        <f t="shared" si="7"/>
        <v>0</v>
      </c>
      <c r="L61" s="55">
        <v>0</v>
      </c>
      <c r="M61" s="34">
        <f t="shared" si="8"/>
        <v>0</v>
      </c>
      <c r="N61" s="64">
        <v>20</v>
      </c>
      <c r="O61" s="71">
        <v>16</v>
      </c>
      <c r="P61" s="6" t="s">
        <v>11</v>
      </c>
    </row>
    <row r="62" spans="1:16" s="6" customFormat="1" ht="13.5" customHeight="1">
      <c r="A62" s="32" t="s">
        <v>252</v>
      </c>
      <c r="B62" s="32" t="s">
        <v>113</v>
      </c>
      <c r="C62" s="32" t="s">
        <v>645</v>
      </c>
      <c r="D62" s="6" t="s">
        <v>735</v>
      </c>
      <c r="E62" s="33" t="s">
        <v>736</v>
      </c>
      <c r="F62" s="32" t="s">
        <v>124</v>
      </c>
      <c r="G62" s="34">
        <v>28</v>
      </c>
      <c r="H62" s="47">
        <v>0</v>
      </c>
      <c r="I62" s="54">
        <f t="shared" si="6"/>
        <v>0</v>
      </c>
      <c r="J62" s="55">
        <v>0</v>
      </c>
      <c r="K62" s="34">
        <f t="shared" si="7"/>
        <v>0</v>
      </c>
      <c r="L62" s="55">
        <v>0</v>
      </c>
      <c r="M62" s="34">
        <f t="shared" si="8"/>
        <v>0</v>
      </c>
      <c r="N62" s="64">
        <v>20</v>
      </c>
      <c r="O62" s="71">
        <v>16</v>
      </c>
      <c r="P62" s="6" t="s">
        <v>11</v>
      </c>
    </row>
    <row r="63" spans="1:16" s="6" customFormat="1" ht="13.5" customHeight="1">
      <c r="A63" s="32" t="s">
        <v>255</v>
      </c>
      <c r="B63" s="32" t="s">
        <v>113</v>
      </c>
      <c r="C63" s="32" t="s">
        <v>639</v>
      </c>
      <c r="D63" s="6" t="s">
        <v>737</v>
      </c>
      <c r="E63" s="33" t="s">
        <v>738</v>
      </c>
      <c r="F63" s="32" t="s">
        <v>160</v>
      </c>
      <c r="G63" s="34">
        <v>1.321</v>
      </c>
      <c r="H63" s="47">
        <v>0</v>
      </c>
      <c r="I63" s="54">
        <f t="shared" si="6"/>
        <v>0</v>
      </c>
      <c r="J63" s="55">
        <v>0</v>
      </c>
      <c r="K63" s="34">
        <f t="shared" si="7"/>
        <v>0</v>
      </c>
      <c r="L63" s="55">
        <v>0</v>
      </c>
      <c r="M63" s="34">
        <f t="shared" si="8"/>
        <v>0</v>
      </c>
      <c r="N63" s="64">
        <v>20</v>
      </c>
      <c r="O63" s="71">
        <v>16</v>
      </c>
      <c r="P63" s="6" t="s">
        <v>11</v>
      </c>
    </row>
    <row r="64" spans="1:16" s="20" customFormat="1" ht="12.75" customHeight="1">
      <c r="B64" s="30" t="s">
        <v>66</v>
      </c>
      <c r="D64" s="31" t="s">
        <v>313</v>
      </c>
      <c r="E64" s="31" t="s">
        <v>314</v>
      </c>
      <c r="H64" s="46"/>
      <c r="I64" s="52">
        <f>SUM(I65:I67)</f>
        <v>0</v>
      </c>
      <c r="K64" s="53">
        <f>SUM(K65:K67)</f>
        <v>0</v>
      </c>
      <c r="M64" s="53">
        <f>SUM(M65:M67)</f>
        <v>0</v>
      </c>
      <c r="N64" s="46"/>
      <c r="P64" s="31" t="s">
        <v>112</v>
      </c>
    </row>
    <row r="65" spans="1:16" s="6" customFormat="1" ht="13.5" customHeight="1">
      <c r="A65" s="32" t="s">
        <v>258</v>
      </c>
      <c r="B65" s="32" t="s">
        <v>113</v>
      </c>
      <c r="C65" s="32" t="s">
        <v>313</v>
      </c>
      <c r="D65" s="6" t="s">
        <v>739</v>
      </c>
      <c r="E65" s="33" t="s">
        <v>740</v>
      </c>
      <c r="F65" s="32" t="s">
        <v>400</v>
      </c>
      <c r="G65" s="34">
        <v>125</v>
      </c>
      <c r="H65" s="47">
        <v>0</v>
      </c>
      <c r="I65" s="54">
        <f>ROUND(G65*H65,2)</f>
        <v>0</v>
      </c>
      <c r="J65" s="55">
        <v>0</v>
      </c>
      <c r="K65" s="34">
        <f>G65*J65</f>
        <v>0</v>
      </c>
      <c r="L65" s="55">
        <v>0</v>
      </c>
      <c r="M65" s="34">
        <f>G65*L65</f>
        <v>0</v>
      </c>
      <c r="N65" s="64">
        <v>20</v>
      </c>
      <c r="O65" s="71">
        <v>16</v>
      </c>
      <c r="P65" s="6" t="s">
        <v>11</v>
      </c>
    </row>
    <row r="66" spans="1:16" s="6" customFormat="1" ht="13.5" customHeight="1">
      <c r="A66" s="32" t="s">
        <v>261</v>
      </c>
      <c r="B66" s="32" t="s">
        <v>113</v>
      </c>
      <c r="C66" s="32" t="s">
        <v>313</v>
      </c>
      <c r="D66" s="6" t="s">
        <v>741</v>
      </c>
      <c r="E66" s="33" t="s">
        <v>742</v>
      </c>
      <c r="F66" s="32" t="s">
        <v>400</v>
      </c>
      <c r="G66" s="34">
        <v>7</v>
      </c>
      <c r="H66" s="47">
        <v>0</v>
      </c>
      <c r="I66" s="54">
        <f>ROUND(G66*H66,2)</f>
        <v>0</v>
      </c>
      <c r="J66" s="55">
        <v>0</v>
      </c>
      <c r="K66" s="34">
        <f>G66*J66</f>
        <v>0</v>
      </c>
      <c r="L66" s="55">
        <v>0</v>
      </c>
      <c r="M66" s="34">
        <f>G66*L66</f>
        <v>0</v>
      </c>
      <c r="N66" s="64">
        <v>20</v>
      </c>
      <c r="O66" s="71">
        <v>16</v>
      </c>
      <c r="P66" s="6" t="s">
        <v>11</v>
      </c>
    </row>
    <row r="67" spans="1:16" s="6" customFormat="1" ht="24" customHeight="1">
      <c r="A67" s="32" t="s">
        <v>264</v>
      </c>
      <c r="B67" s="32" t="s">
        <v>113</v>
      </c>
      <c r="C67" s="32" t="s">
        <v>313</v>
      </c>
      <c r="D67" s="6" t="s">
        <v>743</v>
      </c>
      <c r="E67" s="33" t="s">
        <v>744</v>
      </c>
      <c r="F67" s="32" t="s">
        <v>400</v>
      </c>
      <c r="G67" s="34">
        <v>7</v>
      </c>
      <c r="H67" s="47">
        <v>0</v>
      </c>
      <c r="I67" s="54">
        <f>ROUND(G67*H67,2)</f>
        <v>0</v>
      </c>
      <c r="J67" s="55">
        <v>0</v>
      </c>
      <c r="K67" s="34">
        <f>G67*J67</f>
        <v>0</v>
      </c>
      <c r="L67" s="55">
        <v>0</v>
      </c>
      <c r="M67" s="34">
        <f>G67*L67</f>
        <v>0</v>
      </c>
      <c r="N67" s="64">
        <v>20</v>
      </c>
      <c r="O67" s="71">
        <v>16</v>
      </c>
      <c r="P67" s="6" t="s">
        <v>11</v>
      </c>
    </row>
    <row r="68" spans="1:16" s="21" customFormat="1" ht="12.75" customHeight="1">
      <c r="E68" s="41" t="s">
        <v>92</v>
      </c>
      <c r="H68" s="49"/>
      <c r="I68" s="60">
        <f>I14</f>
        <v>0</v>
      </c>
      <c r="K68" s="61">
        <f>K14</f>
        <v>0</v>
      </c>
      <c r="M68" s="61">
        <f>M14</f>
        <v>0</v>
      </c>
      <c r="N68" s="49"/>
    </row>
  </sheetData>
  <pageMargins left="0.7" right="0.7" top="0.78740157499999996" bottom="0.78740157499999996" header="0.3" footer="0.3"/>
  <pageSetup paperSize="9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S54"/>
  <sheetViews>
    <sheetView view="pageBreakPreview" zoomScale="60" zoomScaleNormal="100" workbookViewId="0">
      <selection sqref="A1:IV65536"/>
    </sheetView>
  </sheetViews>
  <sheetFormatPr defaultRowHeight="12.75"/>
  <cols>
    <col min="1" max="1" width="2.42578125" style="1" customWidth="1"/>
    <col min="2" max="2" width="1.85546875" style="1" customWidth="1"/>
    <col min="3" max="3" width="2.7109375" style="1" customWidth="1"/>
    <col min="4" max="4" width="6.85546875" style="1" customWidth="1"/>
    <col min="5" max="5" width="13.5703125" style="1" customWidth="1"/>
    <col min="6" max="6" width="0.5703125" style="1" customWidth="1"/>
    <col min="7" max="7" width="2.5703125" style="1" customWidth="1"/>
    <col min="8" max="8" width="2.7109375" style="1" customWidth="1"/>
    <col min="9" max="9" width="9.7109375" style="1" customWidth="1"/>
    <col min="10" max="10" width="13.5703125" style="1" customWidth="1"/>
    <col min="11" max="11" width="0.7109375" style="1" customWidth="1"/>
    <col min="12" max="12" width="2.42578125" style="1" customWidth="1"/>
    <col min="13" max="13" width="2.85546875" style="1" customWidth="1"/>
    <col min="14" max="14" width="2" style="1" customWidth="1"/>
    <col min="15" max="15" width="12.7109375" style="1" customWidth="1"/>
    <col min="16" max="16" width="2.85546875" style="1" customWidth="1"/>
    <col min="17" max="17" width="2" style="1" customWidth="1"/>
    <col min="18" max="18" width="13.5703125" style="1" customWidth="1"/>
    <col min="19" max="19" width="0.5703125" style="1" customWidth="1"/>
    <col min="20" max="16384" width="9.140625" style="1"/>
  </cols>
  <sheetData>
    <row r="1" spans="1:19" ht="12" customHeight="1">
      <c r="A1" s="84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2"/>
    </row>
    <row r="2" spans="1:19" ht="23.25" customHeight="1">
      <c r="A2" s="86"/>
      <c r="B2" s="87"/>
      <c r="C2" s="87"/>
      <c r="D2" s="87"/>
      <c r="E2" s="87"/>
      <c r="F2" s="87"/>
      <c r="G2" s="88" t="s">
        <v>0</v>
      </c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3"/>
    </row>
    <row r="3" spans="1:19" ht="12" customHeight="1">
      <c r="A3" s="89"/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4"/>
    </row>
    <row r="4" spans="1:19" ht="8.25" customHeight="1">
      <c r="A4" s="91"/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5"/>
    </row>
    <row r="5" spans="1:19" ht="15" customHeight="1">
      <c r="A5" s="93"/>
      <c r="B5" s="6" t="s">
        <v>1</v>
      </c>
      <c r="C5" s="6"/>
      <c r="D5" s="6"/>
      <c r="E5" s="94" t="s">
        <v>618</v>
      </c>
      <c r="F5" s="95"/>
      <c r="G5" s="95"/>
      <c r="H5" s="95"/>
      <c r="I5" s="95"/>
      <c r="J5" s="96"/>
      <c r="K5" s="6"/>
      <c r="L5" s="6"/>
      <c r="M5" s="6"/>
      <c r="N5" s="6"/>
      <c r="O5" s="6" t="s">
        <v>3</v>
      </c>
      <c r="P5" s="94" t="s">
        <v>4</v>
      </c>
      <c r="Q5" s="97"/>
      <c r="R5" s="96"/>
      <c r="S5" s="7"/>
    </row>
    <row r="6" spans="1:19" ht="17.25" hidden="1" customHeight="1">
      <c r="A6" s="93"/>
      <c r="B6" s="6" t="s">
        <v>5</v>
      </c>
      <c r="C6" s="6"/>
      <c r="D6" s="6"/>
      <c r="E6" s="98" t="s">
        <v>772</v>
      </c>
      <c r="F6" s="6"/>
      <c r="G6" s="6"/>
      <c r="H6" s="6"/>
      <c r="I6" s="6"/>
      <c r="J6" s="99"/>
      <c r="K6" s="6"/>
      <c r="L6" s="6"/>
      <c r="M6" s="6"/>
      <c r="N6" s="6"/>
      <c r="O6" s="6"/>
      <c r="P6" s="100"/>
      <c r="Q6" s="101"/>
      <c r="R6" s="99"/>
      <c r="S6" s="7"/>
    </row>
    <row r="7" spans="1:19" ht="17.25" customHeight="1">
      <c r="A7" s="93"/>
      <c r="B7" s="6" t="s">
        <v>7</v>
      </c>
      <c r="C7" s="6"/>
      <c r="D7" s="6"/>
      <c r="E7" s="98" t="s">
        <v>773</v>
      </c>
      <c r="F7" s="6"/>
      <c r="G7" s="6"/>
      <c r="H7" s="6"/>
      <c r="I7" s="6"/>
      <c r="J7" s="99"/>
      <c r="K7" s="6"/>
      <c r="L7" s="6"/>
      <c r="M7" s="6"/>
      <c r="N7" s="6"/>
      <c r="O7" s="6" t="s">
        <v>9</v>
      </c>
      <c r="P7" s="98"/>
      <c r="Q7" s="101"/>
      <c r="R7" s="99"/>
      <c r="S7" s="7"/>
    </row>
    <row r="8" spans="1:19" ht="17.25" hidden="1" customHeight="1">
      <c r="A8" s="93"/>
      <c r="B8" s="6" t="s">
        <v>10</v>
      </c>
      <c r="C8" s="6"/>
      <c r="D8" s="6"/>
      <c r="E8" s="98" t="s">
        <v>774</v>
      </c>
      <c r="F8" s="6"/>
      <c r="G8" s="6"/>
      <c r="H8" s="6"/>
      <c r="I8" s="6"/>
      <c r="J8" s="99"/>
      <c r="K8" s="6"/>
      <c r="L8" s="6"/>
      <c r="M8" s="6"/>
      <c r="N8" s="6"/>
      <c r="O8" s="6"/>
      <c r="P8" s="100"/>
      <c r="Q8" s="101"/>
      <c r="R8" s="99"/>
      <c r="S8" s="7"/>
    </row>
    <row r="9" spans="1:19" ht="17.25" customHeight="1">
      <c r="A9" s="93"/>
      <c r="B9" s="6" t="s">
        <v>12</v>
      </c>
      <c r="C9" s="6"/>
      <c r="D9" s="6"/>
      <c r="E9" s="102" t="s">
        <v>4</v>
      </c>
      <c r="F9" s="103"/>
      <c r="G9" s="103"/>
      <c r="H9" s="103"/>
      <c r="I9" s="103"/>
      <c r="J9" s="104"/>
      <c r="K9" s="6"/>
      <c r="L9" s="6"/>
      <c r="M9" s="6"/>
      <c r="N9" s="6"/>
      <c r="O9" s="6" t="s">
        <v>13</v>
      </c>
      <c r="P9" s="105" t="s">
        <v>619</v>
      </c>
      <c r="Q9" s="106"/>
      <c r="R9" s="104"/>
      <c r="S9" s="7"/>
    </row>
    <row r="10" spans="1:19" ht="17.25" hidden="1" customHeight="1">
      <c r="A10" s="93"/>
      <c r="B10" s="6" t="s">
        <v>15</v>
      </c>
      <c r="C10" s="6"/>
      <c r="D10" s="6"/>
      <c r="E10" s="107" t="s">
        <v>4</v>
      </c>
      <c r="F10" s="6"/>
      <c r="G10" s="6"/>
      <c r="H10" s="6"/>
      <c r="I10" s="6"/>
      <c r="J10" s="6"/>
      <c r="K10" s="6"/>
      <c r="L10" s="6"/>
      <c r="M10" s="6"/>
      <c r="N10" s="6"/>
      <c r="O10" s="6"/>
      <c r="P10" s="101"/>
      <c r="Q10" s="101"/>
      <c r="R10" s="6"/>
      <c r="S10" s="7"/>
    </row>
    <row r="11" spans="1:19" ht="17.25" hidden="1" customHeight="1">
      <c r="A11" s="93"/>
      <c r="B11" s="6" t="s">
        <v>16</v>
      </c>
      <c r="C11" s="6"/>
      <c r="D11" s="6"/>
      <c r="E11" s="107" t="s">
        <v>4</v>
      </c>
      <c r="F11" s="6"/>
      <c r="G11" s="6"/>
      <c r="H11" s="6"/>
      <c r="I11" s="6"/>
      <c r="J11" s="6"/>
      <c r="K11" s="6"/>
      <c r="L11" s="6"/>
      <c r="M11" s="6"/>
      <c r="N11" s="6"/>
      <c r="O11" s="6"/>
      <c r="P11" s="101"/>
      <c r="Q11" s="101"/>
      <c r="R11" s="6"/>
      <c r="S11" s="7"/>
    </row>
    <row r="12" spans="1:19" ht="17.25" hidden="1" customHeight="1">
      <c r="A12" s="93"/>
      <c r="B12" s="6" t="s">
        <v>17</v>
      </c>
      <c r="C12" s="6"/>
      <c r="D12" s="6"/>
      <c r="E12" s="107" t="s">
        <v>4</v>
      </c>
      <c r="F12" s="6"/>
      <c r="G12" s="6"/>
      <c r="H12" s="6"/>
      <c r="I12" s="6"/>
      <c r="J12" s="6"/>
      <c r="K12" s="6"/>
      <c r="L12" s="6"/>
      <c r="M12" s="6"/>
      <c r="N12" s="6"/>
      <c r="O12" s="6"/>
      <c r="P12" s="101"/>
      <c r="Q12" s="101"/>
      <c r="R12" s="6"/>
      <c r="S12" s="7"/>
    </row>
    <row r="13" spans="1:19" ht="17.25" hidden="1" customHeight="1">
      <c r="A13" s="93"/>
      <c r="B13" s="6"/>
      <c r="C13" s="6"/>
      <c r="D13" s="6"/>
      <c r="E13" s="107" t="s">
        <v>4</v>
      </c>
      <c r="F13" s="6"/>
      <c r="G13" s="6"/>
      <c r="H13" s="6"/>
      <c r="I13" s="6"/>
      <c r="J13" s="6"/>
      <c r="K13" s="6"/>
      <c r="L13" s="6"/>
      <c r="M13" s="6"/>
      <c r="N13" s="6"/>
      <c r="O13" s="6"/>
      <c r="P13" s="101"/>
      <c r="Q13" s="101"/>
      <c r="R13" s="6"/>
      <c r="S13" s="7"/>
    </row>
    <row r="14" spans="1:19" ht="17.25" hidden="1" customHeight="1">
      <c r="A14" s="93"/>
      <c r="B14" s="6"/>
      <c r="C14" s="6"/>
      <c r="D14" s="6"/>
      <c r="E14" s="107" t="s">
        <v>4</v>
      </c>
      <c r="F14" s="6"/>
      <c r="G14" s="6"/>
      <c r="H14" s="6"/>
      <c r="I14" s="6"/>
      <c r="J14" s="6"/>
      <c r="K14" s="6"/>
      <c r="L14" s="6"/>
      <c r="M14" s="6"/>
      <c r="N14" s="6"/>
      <c r="O14" s="6"/>
      <c r="P14" s="101"/>
      <c r="Q14" s="101"/>
      <c r="R14" s="6"/>
      <c r="S14" s="7"/>
    </row>
    <row r="15" spans="1:19" ht="17.25" hidden="1" customHeight="1">
      <c r="A15" s="93"/>
      <c r="B15" s="6"/>
      <c r="C15" s="6"/>
      <c r="D15" s="6"/>
      <c r="E15" s="107" t="s">
        <v>4</v>
      </c>
      <c r="F15" s="6"/>
      <c r="G15" s="6"/>
      <c r="H15" s="6"/>
      <c r="I15" s="6"/>
      <c r="J15" s="6"/>
      <c r="K15" s="6"/>
      <c r="L15" s="6"/>
      <c r="M15" s="6"/>
      <c r="N15" s="6"/>
      <c r="O15" s="6"/>
      <c r="P15" s="101"/>
      <c r="Q15" s="101"/>
      <c r="R15" s="6"/>
      <c r="S15" s="7"/>
    </row>
    <row r="16" spans="1:19" ht="17.25" hidden="1" customHeight="1">
      <c r="A16" s="93"/>
      <c r="B16" s="6"/>
      <c r="C16" s="6"/>
      <c r="D16" s="6"/>
      <c r="E16" s="107" t="s">
        <v>4</v>
      </c>
      <c r="F16" s="6"/>
      <c r="G16" s="6"/>
      <c r="H16" s="6"/>
      <c r="I16" s="6"/>
      <c r="J16" s="6"/>
      <c r="K16" s="6"/>
      <c r="L16" s="6"/>
      <c r="M16" s="6"/>
      <c r="N16" s="6"/>
      <c r="O16" s="6"/>
      <c r="P16" s="101"/>
      <c r="Q16" s="101"/>
      <c r="R16" s="6"/>
      <c r="S16" s="7"/>
    </row>
    <row r="17" spans="1:19" ht="17.25" hidden="1" customHeight="1">
      <c r="A17" s="93"/>
      <c r="B17" s="6"/>
      <c r="C17" s="6"/>
      <c r="D17" s="6"/>
      <c r="E17" s="107" t="s">
        <v>4</v>
      </c>
      <c r="F17" s="6"/>
      <c r="G17" s="6"/>
      <c r="H17" s="6"/>
      <c r="I17" s="6"/>
      <c r="J17" s="6"/>
      <c r="K17" s="6"/>
      <c r="L17" s="6"/>
      <c r="M17" s="6"/>
      <c r="N17" s="6"/>
      <c r="O17" s="6"/>
      <c r="P17" s="101"/>
      <c r="Q17" s="101"/>
      <c r="R17" s="6"/>
      <c r="S17" s="7"/>
    </row>
    <row r="18" spans="1:19" ht="17.25" hidden="1" customHeight="1">
      <c r="A18" s="93"/>
      <c r="B18" s="6"/>
      <c r="C18" s="6"/>
      <c r="D18" s="6"/>
      <c r="E18" s="107" t="s">
        <v>4</v>
      </c>
      <c r="F18" s="6"/>
      <c r="G18" s="6"/>
      <c r="H18" s="6"/>
      <c r="I18" s="6"/>
      <c r="J18" s="6"/>
      <c r="K18" s="6"/>
      <c r="L18" s="6"/>
      <c r="M18" s="6"/>
      <c r="N18" s="6"/>
      <c r="O18" s="6"/>
      <c r="P18" s="101"/>
      <c r="Q18" s="101"/>
      <c r="R18" s="6"/>
      <c r="S18" s="7"/>
    </row>
    <row r="19" spans="1:19" ht="17.25" hidden="1" customHeight="1">
      <c r="A19" s="93"/>
      <c r="B19" s="6"/>
      <c r="C19" s="6"/>
      <c r="D19" s="6"/>
      <c r="E19" s="107" t="s">
        <v>4</v>
      </c>
      <c r="F19" s="6"/>
      <c r="G19" s="6"/>
      <c r="H19" s="6"/>
      <c r="I19" s="6"/>
      <c r="J19" s="6"/>
      <c r="K19" s="6"/>
      <c r="L19" s="6"/>
      <c r="M19" s="6"/>
      <c r="N19" s="6"/>
      <c r="O19" s="6"/>
      <c r="P19" s="101"/>
      <c r="Q19" s="101"/>
      <c r="R19" s="6"/>
      <c r="S19" s="7"/>
    </row>
    <row r="20" spans="1:19" ht="17.25" hidden="1" customHeight="1">
      <c r="A20" s="93"/>
      <c r="B20" s="6"/>
      <c r="C20" s="6"/>
      <c r="D20" s="6"/>
      <c r="E20" s="107" t="s">
        <v>4</v>
      </c>
      <c r="F20" s="6"/>
      <c r="G20" s="6"/>
      <c r="H20" s="6"/>
      <c r="I20" s="6"/>
      <c r="J20" s="6"/>
      <c r="K20" s="6"/>
      <c r="L20" s="6"/>
      <c r="M20" s="6"/>
      <c r="N20" s="6"/>
      <c r="O20" s="6"/>
      <c r="P20" s="101"/>
      <c r="Q20" s="101"/>
      <c r="R20" s="6"/>
      <c r="S20" s="7"/>
    </row>
    <row r="21" spans="1:19" ht="17.25" hidden="1" customHeight="1">
      <c r="A21" s="93"/>
      <c r="B21" s="6"/>
      <c r="C21" s="6"/>
      <c r="D21" s="6"/>
      <c r="E21" s="107" t="s">
        <v>4</v>
      </c>
      <c r="F21" s="6"/>
      <c r="G21" s="6"/>
      <c r="H21" s="6"/>
      <c r="I21" s="6"/>
      <c r="J21" s="6"/>
      <c r="K21" s="6"/>
      <c r="L21" s="6"/>
      <c r="M21" s="6"/>
      <c r="N21" s="6"/>
      <c r="O21" s="6"/>
      <c r="P21" s="101"/>
      <c r="Q21" s="101"/>
      <c r="R21" s="6"/>
      <c r="S21" s="7"/>
    </row>
    <row r="22" spans="1:19" ht="17.25" hidden="1" customHeight="1">
      <c r="A22" s="93"/>
      <c r="B22" s="6"/>
      <c r="C22" s="6"/>
      <c r="D22" s="6"/>
      <c r="E22" s="107" t="s">
        <v>4</v>
      </c>
      <c r="F22" s="6"/>
      <c r="G22" s="6"/>
      <c r="H22" s="6"/>
      <c r="I22" s="6"/>
      <c r="J22" s="6"/>
      <c r="K22" s="6"/>
      <c r="L22" s="6"/>
      <c r="M22" s="6"/>
      <c r="N22" s="6"/>
      <c r="O22" s="6"/>
      <c r="P22" s="101"/>
      <c r="Q22" s="101"/>
      <c r="R22" s="6"/>
      <c r="S22" s="7"/>
    </row>
    <row r="23" spans="1:19" ht="17.25" hidden="1" customHeight="1">
      <c r="A23" s="93"/>
      <c r="B23" s="6"/>
      <c r="C23" s="6"/>
      <c r="D23" s="6"/>
      <c r="E23" s="107" t="s">
        <v>4</v>
      </c>
      <c r="F23" s="6"/>
      <c r="G23" s="6"/>
      <c r="H23" s="6"/>
      <c r="I23" s="6"/>
      <c r="J23" s="6"/>
      <c r="K23" s="6"/>
      <c r="L23" s="6"/>
      <c r="M23" s="6"/>
      <c r="N23" s="6"/>
      <c r="O23" s="6"/>
      <c r="P23" s="101"/>
      <c r="Q23" s="101"/>
      <c r="R23" s="6"/>
      <c r="S23" s="7"/>
    </row>
    <row r="24" spans="1:19" ht="17.25" hidden="1" customHeight="1">
      <c r="A24" s="93"/>
      <c r="B24" s="6"/>
      <c r="C24" s="6"/>
      <c r="D24" s="6"/>
      <c r="E24" s="107" t="s">
        <v>4</v>
      </c>
      <c r="F24" s="6"/>
      <c r="G24" s="6"/>
      <c r="H24" s="6"/>
      <c r="I24" s="6"/>
      <c r="J24" s="6"/>
      <c r="K24" s="6"/>
      <c r="L24" s="6"/>
      <c r="M24" s="6"/>
      <c r="N24" s="6"/>
      <c r="O24" s="6"/>
      <c r="P24" s="101"/>
      <c r="Q24" s="101"/>
      <c r="R24" s="6"/>
      <c r="S24" s="7"/>
    </row>
    <row r="25" spans="1:19" ht="17.25" customHeight="1">
      <c r="A25" s="93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 t="s">
        <v>18</v>
      </c>
      <c r="P25" s="6" t="s">
        <v>19</v>
      </c>
      <c r="Q25" s="6"/>
      <c r="R25" s="6"/>
      <c r="S25" s="7"/>
    </row>
    <row r="26" spans="1:19" ht="17.25" customHeight="1">
      <c r="A26" s="93"/>
      <c r="B26" s="6" t="s">
        <v>20</v>
      </c>
      <c r="C26" s="6"/>
      <c r="D26" s="6"/>
      <c r="E26" s="94" t="s">
        <v>620</v>
      </c>
      <c r="F26" s="95"/>
      <c r="G26" s="95"/>
      <c r="H26" s="95"/>
      <c r="I26" s="95"/>
      <c r="J26" s="96"/>
      <c r="K26" s="6"/>
      <c r="L26" s="6"/>
      <c r="M26" s="6"/>
      <c r="N26" s="6"/>
      <c r="O26" s="108"/>
      <c r="P26" s="109"/>
      <c r="Q26" s="110"/>
      <c r="R26" s="111"/>
      <c r="S26" s="7"/>
    </row>
    <row r="27" spans="1:19" ht="17.25" customHeight="1">
      <c r="A27" s="93"/>
      <c r="B27" s="6" t="s">
        <v>22</v>
      </c>
      <c r="C27" s="6"/>
      <c r="D27" s="6"/>
      <c r="E27" s="98"/>
      <c r="F27" s="6"/>
      <c r="G27" s="6"/>
      <c r="H27" s="6"/>
      <c r="I27" s="6"/>
      <c r="J27" s="99"/>
      <c r="K27" s="6"/>
      <c r="L27" s="6"/>
      <c r="M27" s="6"/>
      <c r="N27" s="6"/>
      <c r="O27" s="108"/>
      <c r="P27" s="109"/>
      <c r="Q27" s="110"/>
      <c r="R27" s="111"/>
      <c r="S27" s="7"/>
    </row>
    <row r="28" spans="1:19" ht="17.25" customHeight="1">
      <c r="A28" s="93"/>
      <c r="B28" s="6" t="s">
        <v>24</v>
      </c>
      <c r="C28" s="6"/>
      <c r="D28" s="6"/>
      <c r="E28" s="98" t="s">
        <v>4</v>
      </c>
      <c r="F28" s="6"/>
      <c r="G28" s="6"/>
      <c r="H28" s="6"/>
      <c r="I28" s="6"/>
      <c r="J28" s="99"/>
      <c r="K28" s="6"/>
      <c r="L28" s="6"/>
      <c r="M28" s="6"/>
      <c r="N28" s="6"/>
      <c r="O28" s="108"/>
      <c r="P28" s="109"/>
      <c r="Q28" s="110"/>
      <c r="R28" s="111"/>
      <c r="S28" s="7"/>
    </row>
    <row r="29" spans="1:19" ht="17.25" customHeight="1">
      <c r="A29" s="93"/>
      <c r="B29" s="6"/>
      <c r="C29" s="6"/>
      <c r="D29" s="6"/>
      <c r="E29" s="105"/>
      <c r="F29" s="103"/>
      <c r="G29" s="103"/>
      <c r="H29" s="103"/>
      <c r="I29" s="103"/>
      <c r="J29" s="104"/>
      <c r="K29" s="6"/>
      <c r="L29" s="6"/>
      <c r="M29" s="6"/>
      <c r="N29" s="6"/>
      <c r="O29" s="101"/>
      <c r="P29" s="101"/>
      <c r="Q29" s="101"/>
      <c r="R29" s="6"/>
      <c r="S29" s="7"/>
    </row>
    <row r="30" spans="1:19" ht="17.25" customHeight="1">
      <c r="A30" s="93"/>
      <c r="B30" s="6"/>
      <c r="C30" s="6"/>
      <c r="D30" s="6"/>
      <c r="E30" s="112" t="s">
        <v>25</v>
      </c>
      <c r="F30" s="6"/>
      <c r="G30" s="6" t="s">
        <v>26</v>
      </c>
      <c r="H30" s="6"/>
      <c r="I30" s="6"/>
      <c r="J30" s="6"/>
      <c r="K30" s="6"/>
      <c r="L30" s="6"/>
      <c r="M30" s="6"/>
      <c r="N30" s="6"/>
      <c r="O30" s="112" t="s">
        <v>27</v>
      </c>
      <c r="P30" s="101"/>
      <c r="Q30" s="101"/>
      <c r="R30" s="113"/>
      <c r="S30" s="7"/>
    </row>
    <row r="31" spans="1:19" ht="17.25" customHeight="1">
      <c r="A31" s="93"/>
      <c r="B31" s="6"/>
      <c r="C31" s="6"/>
      <c r="D31" s="6"/>
      <c r="E31" s="108"/>
      <c r="F31" s="6"/>
      <c r="G31" s="109" t="s">
        <v>621</v>
      </c>
      <c r="H31" s="114"/>
      <c r="I31" s="115"/>
      <c r="J31" s="6"/>
      <c r="K31" s="6"/>
      <c r="L31" s="6"/>
      <c r="M31" s="6"/>
      <c r="N31" s="6"/>
      <c r="O31" s="116" t="s">
        <v>622</v>
      </c>
      <c r="P31" s="101"/>
      <c r="Q31" s="101"/>
      <c r="R31" s="117"/>
      <c r="S31" s="7"/>
    </row>
    <row r="32" spans="1:19" ht="8.25" customHeight="1">
      <c r="A32" s="118"/>
      <c r="B32" s="119"/>
      <c r="C32" s="119"/>
      <c r="D32" s="119"/>
      <c r="E32" s="119"/>
      <c r="F32" s="119"/>
      <c r="G32" s="119"/>
      <c r="H32" s="119"/>
      <c r="I32" s="119"/>
      <c r="J32" s="119"/>
      <c r="K32" s="119"/>
      <c r="L32" s="119"/>
      <c r="M32" s="119"/>
      <c r="N32" s="119"/>
      <c r="O32" s="119"/>
      <c r="P32" s="119"/>
      <c r="Q32" s="119"/>
      <c r="R32" s="119"/>
      <c r="S32" s="8"/>
    </row>
    <row r="33" spans="1:19" ht="20.25" customHeight="1">
      <c r="A33" s="120"/>
      <c r="B33" s="121"/>
      <c r="C33" s="121"/>
      <c r="D33" s="121"/>
      <c r="E33" s="122" t="s">
        <v>30</v>
      </c>
      <c r="F33" s="121"/>
      <c r="G33" s="121"/>
      <c r="H33" s="121"/>
      <c r="I33" s="121"/>
      <c r="J33" s="121"/>
      <c r="K33" s="121"/>
      <c r="L33" s="121"/>
      <c r="M33" s="121"/>
      <c r="N33" s="121"/>
      <c r="O33" s="121"/>
      <c r="P33" s="121"/>
      <c r="Q33" s="121"/>
      <c r="R33" s="121"/>
      <c r="S33" s="9"/>
    </row>
    <row r="34" spans="1:19" ht="20.25" customHeight="1">
      <c r="A34" s="123" t="s">
        <v>31</v>
      </c>
      <c r="B34" s="124"/>
      <c r="C34" s="124"/>
      <c r="D34" s="125"/>
      <c r="E34" s="126" t="s">
        <v>32</v>
      </c>
      <c r="F34" s="125"/>
      <c r="G34" s="126" t="s">
        <v>33</v>
      </c>
      <c r="H34" s="124"/>
      <c r="I34" s="125"/>
      <c r="J34" s="126" t="s">
        <v>34</v>
      </c>
      <c r="K34" s="124"/>
      <c r="L34" s="126" t="s">
        <v>35</v>
      </c>
      <c r="M34" s="124"/>
      <c r="N34" s="124"/>
      <c r="O34" s="125"/>
      <c r="P34" s="126" t="s">
        <v>36</v>
      </c>
      <c r="Q34" s="124"/>
      <c r="R34" s="124"/>
      <c r="S34" s="10"/>
    </row>
    <row r="35" spans="1:19" ht="20.25" customHeight="1">
      <c r="A35" s="127"/>
      <c r="B35" s="128"/>
      <c r="C35" s="128"/>
      <c r="D35" s="180">
        <v>0</v>
      </c>
      <c r="E35" s="129">
        <f>IF(D35=0,0,R47/D35)</f>
        <v>0</v>
      </c>
      <c r="F35" s="130"/>
      <c r="G35" s="131"/>
      <c r="H35" s="128"/>
      <c r="I35" s="180">
        <v>0</v>
      </c>
      <c r="J35" s="129">
        <f>IF(I35=0,0,R47/I35)</f>
        <v>0</v>
      </c>
      <c r="K35" s="132"/>
      <c r="L35" s="131"/>
      <c r="M35" s="128"/>
      <c r="N35" s="128"/>
      <c r="O35" s="180">
        <v>0</v>
      </c>
      <c r="P35" s="131"/>
      <c r="Q35" s="128"/>
      <c r="R35" s="133">
        <f>IF(O35=0,0,R47/O35)</f>
        <v>0</v>
      </c>
      <c r="S35" s="11"/>
    </row>
    <row r="36" spans="1:19" ht="20.25" customHeight="1">
      <c r="A36" s="120"/>
      <c r="B36" s="121"/>
      <c r="C36" s="121"/>
      <c r="D36" s="121"/>
      <c r="E36" s="122" t="s">
        <v>37</v>
      </c>
      <c r="F36" s="121"/>
      <c r="G36" s="121"/>
      <c r="H36" s="121"/>
      <c r="I36" s="121"/>
      <c r="J36" s="134" t="s">
        <v>38</v>
      </c>
      <c r="K36" s="121"/>
      <c r="L36" s="121"/>
      <c r="M36" s="121"/>
      <c r="N36" s="121"/>
      <c r="O36" s="121"/>
      <c r="P36" s="121"/>
      <c r="Q36" s="121"/>
      <c r="R36" s="121"/>
      <c r="S36" s="9"/>
    </row>
    <row r="37" spans="1:19" ht="20.25" customHeight="1">
      <c r="A37" s="135" t="s">
        <v>39</v>
      </c>
      <c r="B37" s="136"/>
      <c r="C37" s="137" t="s">
        <v>40</v>
      </c>
      <c r="D37" s="138"/>
      <c r="E37" s="138"/>
      <c r="F37" s="12"/>
      <c r="G37" s="135" t="s">
        <v>41</v>
      </c>
      <c r="H37" s="139"/>
      <c r="I37" s="137" t="s">
        <v>42</v>
      </c>
      <c r="J37" s="138"/>
      <c r="K37" s="138"/>
      <c r="L37" s="135" t="s">
        <v>43</v>
      </c>
      <c r="M37" s="139"/>
      <c r="N37" s="137" t="s">
        <v>44</v>
      </c>
      <c r="O37" s="138"/>
      <c r="P37" s="138"/>
      <c r="Q37" s="138"/>
      <c r="R37" s="138"/>
      <c r="S37" s="12"/>
    </row>
    <row r="38" spans="1:19" ht="20.25" customHeight="1">
      <c r="A38" s="140">
        <v>1</v>
      </c>
      <c r="B38" s="141" t="s">
        <v>45</v>
      </c>
      <c r="C38" s="96"/>
      <c r="D38" s="142" t="s">
        <v>46</v>
      </c>
      <c r="E38" s="143">
        <f>SUMIF([7]Rozpocet!O5:O65535,8,[7]Rozpocet!I5:I65535)</f>
        <v>0</v>
      </c>
      <c r="F38" s="13"/>
      <c r="G38" s="140">
        <v>8</v>
      </c>
      <c r="H38" s="144" t="s">
        <v>47</v>
      </c>
      <c r="I38" s="111"/>
      <c r="J38" s="181">
        <v>0</v>
      </c>
      <c r="K38" s="145"/>
      <c r="L38" s="140">
        <v>13</v>
      </c>
      <c r="M38" s="109" t="s">
        <v>48</v>
      </c>
      <c r="N38" s="114"/>
      <c r="O38" s="114"/>
      <c r="P38" s="184"/>
      <c r="Q38" s="146" t="s">
        <v>49</v>
      </c>
      <c r="R38" s="183">
        <v>0</v>
      </c>
      <c r="S38" s="13"/>
    </row>
    <row r="39" spans="1:19" ht="20.25" customHeight="1">
      <c r="A39" s="140">
        <v>2</v>
      </c>
      <c r="B39" s="147"/>
      <c r="C39" s="104"/>
      <c r="D39" s="142" t="s">
        <v>50</v>
      </c>
      <c r="E39" s="143">
        <f>SUMIF([7]Rozpocet!O10:O65536,4,[7]Rozpocet!I10:I65536)</f>
        <v>0</v>
      </c>
      <c r="F39" s="13"/>
      <c r="G39" s="140">
        <v>9</v>
      </c>
      <c r="H39" s="6" t="s">
        <v>51</v>
      </c>
      <c r="I39" s="142"/>
      <c r="J39" s="181">
        <v>0</v>
      </c>
      <c r="K39" s="145"/>
      <c r="L39" s="140">
        <v>14</v>
      </c>
      <c r="M39" s="109" t="s">
        <v>52</v>
      </c>
      <c r="N39" s="114"/>
      <c r="O39" s="114"/>
      <c r="P39" s="184"/>
      <c r="Q39" s="146" t="s">
        <v>49</v>
      </c>
      <c r="R39" s="183">
        <v>0</v>
      </c>
      <c r="S39" s="13"/>
    </row>
    <row r="40" spans="1:19" ht="20.25" customHeight="1">
      <c r="A40" s="140">
        <v>3</v>
      </c>
      <c r="B40" s="141" t="s">
        <v>53</v>
      </c>
      <c r="C40" s="96"/>
      <c r="D40" s="142" t="s">
        <v>46</v>
      </c>
      <c r="E40" s="143">
        <f>SUMIF([7]Rozpocet!O11:O65536,32,[7]Rozpocet!I11:I65536)</f>
        <v>0</v>
      </c>
      <c r="F40" s="13"/>
      <c r="G40" s="140">
        <v>10</v>
      </c>
      <c r="H40" s="144" t="s">
        <v>54</v>
      </c>
      <c r="I40" s="111"/>
      <c r="J40" s="181">
        <v>0</v>
      </c>
      <c r="K40" s="145"/>
      <c r="L40" s="140">
        <v>15</v>
      </c>
      <c r="M40" s="109" t="s">
        <v>55</v>
      </c>
      <c r="N40" s="114"/>
      <c r="O40" s="114"/>
      <c r="P40" s="184"/>
      <c r="Q40" s="146" t="s">
        <v>49</v>
      </c>
      <c r="R40" s="183">
        <v>0</v>
      </c>
      <c r="S40" s="13"/>
    </row>
    <row r="41" spans="1:19" ht="20.25" customHeight="1">
      <c r="A41" s="140">
        <v>4</v>
      </c>
      <c r="B41" s="147"/>
      <c r="C41" s="104"/>
      <c r="D41" s="142" t="s">
        <v>50</v>
      </c>
      <c r="E41" s="143">
        <f>SUMIF([7]Rozpocet!O12:O65536,16,[7]Rozpocet!I12:I65536)+SUMIF([7]Rozpocet!O12:O65536,128,[7]Rozpocet!I12:I65536)</f>
        <v>0</v>
      </c>
      <c r="F41" s="13"/>
      <c r="G41" s="140">
        <v>11</v>
      </c>
      <c r="H41" s="144"/>
      <c r="I41" s="111"/>
      <c r="J41" s="181">
        <v>0</v>
      </c>
      <c r="K41" s="145"/>
      <c r="L41" s="140">
        <v>16</v>
      </c>
      <c r="M41" s="109" t="s">
        <v>56</v>
      </c>
      <c r="N41" s="114"/>
      <c r="O41" s="114"/>
      <c r="P41" s="184"/>
      <c r="Q41" s="146" t="s">
        <v>49</v>
      </c>
      <c r="R41" s="183">
        <v>0</v>
      </c>
      <c r="S41" s="13"/>
    </row>
    <row r="42" spans="1:19" ht="20.25" customHeight="1">
      <c r="A42" s="140">
        <v>5</v>
      </c>
      <c r="B42" s="141" t="s">
        <v>57</v>
      </c>
      <c r="C42" s="96"/>
      <c r="D42" s="142" t="s">
        <v>46</v>
      </c>
      <c r="E42" s="143">
        <f>SUMIF([7]Rozpocet!O13:O65536,256,[7]Rozpocet!I13:I65536)</f>
        <v>0</v>
      </c>
      <c r="F42" s="13"/>
      <c r="G42" s="148"/>
      <c r="H42" s="114"/>
      <c r="I42" s="111"/>
      <c r="J42" s="149"/>
      <c r="K42" s="145"/>
      <c r="L42" s="140">
        <v>17</v>
      </c>
      <c r="M42" s="109" t="s">
        <v>58</v>
      </c>
      <c r="N42" s="114"/>
      <c r="O42" s="114"/>
      <c r="P42" s="184"/>
      <c r="Q42" s="146" t="s">
        <v>49</v>
      </c>
      <c r="R42" s="183">
        <v>0</v>
      </c>
      <c r="S42" s="13"/>
    </row>
    <row r="43" spans="1:19" ht="20.25" customHeight="1">
      <c r="A43" s="140">
        <v>6</v>
      </c>
      <c r="B43" s="147"/>
      <c r="C43" s="104"/>
      <c r="D43" s="142" t="s">
        <v>50</v>
      </c>
      <c r="E43" s="143">
        <f>SUMIF([7]Rozpocet!O14:O65536,64,[7]Rozpocet!I14:I65536)</f>
        <v>0</v>
      </c>
      <c r="F43" s="13"/>
      <c r="G43" s="148"/>
      <c r="H43" s="114"/>
      <c r="I43" s="111"/>
      <c r="J43" s="149"/>
      <c r="K43" s="145"/>
      <c r="L43" s="140">
        <v>18</v>
      </c>
      <c r="M43" s="144" t="s">
        <v>59</v>
      </c>
      <c r="N43" s="114"/>
      <c r="O43" s="114"/>
      <c r="P43" s="114"/>
      <c r="Q43" s="111"/>
      <c r="R43" s="143">
        <f>SUMIF([7]Rozpocet!O14:O65536,1024,[7]Rozpocet!I14:I65536)</f>
        <v>0</v>
      </c>
      <c r="S43" s="13"/>
    </row>
    <row r="44" spans="1:19" ht="20.25" customHeight="1">
      <c r="A44" s="140">
        <v>7</v>
      </c>
      <c r="B44" s="150" t="s">
        <v>60</v>
      </c>
      <c r="C44" s="114"/>
      <c r="D44" s="111"/>
      <c r="E44" s="151">
        <f>SUM(E38:E43)</f>
        <v>0</v>
      </c>
      <c r="F44" s="9"/>
      <c r="G44" s="140">
        <v>12</v>
      </c>
      <c r="H44" s="150" t="s">
        <v>61</v>
      </c>
      <c r="I44" s="111"/>
      <c r="J44" s="152">
        <f>SUM(J38:J41)</f>
        <v>0</v>
      </c>
      <c r="K44" s="153"/>
      <c r="L44" s="140">
        <v>19</v>
      </c>
      <c r="M44" s="141" t="s">
        <v>62</v>
      </c>
      <c r="N44" s="95"/>
      <c r="O44" s="95"/>
      <c r="P44" s="95"/>
      <c r="Q44" s="154"/>
      <c r="R44" s="151">
        <f>SUM(R38:R43)</f>
        <v>0</v>
      </c>
      <c r="S44" s="9"/>
    </row>
    <row r="45" spans="1:19" ht="20.25" customHeight="1">
      <c r="A45" s="155">
        <v>20</v>
      </c>
      <c r="B45" s="156" t="s">
        <v>63</v>
      </c>
      <c r="C45" s="157"/>
      <c r="D45" s="158"/>
      <c r="E45" s="159">
        <f>SUMIF([7]Rozpocet!O14:O65536,512,[7]Rozpocet!I14:I65536)</f>
        <v>0</v>
      </c>
      <c r="F45" s="8"/>
      <c r="G45" s="155">
        <v>21</v>
      </c>
      <c r="H45" s="156" t="s">
        <v>64</v>
      </c>
      <c r="I45" s="158"/>
      <c r="J45" s="182">
        <v>0</v>
      </c>
      <c r="K45" s="160">
        <f>M49</f>
        <v>20</v>
      </c>
      <c r="L45" s="155">
        <v>22</v>
      </c>
      <c r="M45" s="156" t="s">
        <v>65</v>
      </c>
      <c r="N45" s="157"/>
      <c r="O45" s="157"/>
      <c r="P45" s="157"/>
      <c r="Q45" s="158"/>
      <c r="R45" s="159">
        <f>SUMIF([7]Rozpocet!O14:O65536,"&lt;4",[7]Rozpocet!I14:I65536)+SUMIF([7]Rozpocet!O14:O65536,"&gt;1024",[7]Rozpocet!I14:I65536)</f>
        <v>0</v>
      </c>
      <c r="S45" s="8"/>
    </row>
    <row r="46" spans="1:19" ht="20.25" customHeight="1">
      <c r="A46" s="161" t="s">
        <v>22</v>
      </c>
      <c r="B46" s="92"/>
      <c r="C46" s="92"/>
      <c r="D46" s="92"/>
      <c r="E46" s="92"/>
      <c r="F46" s="162"/>
      <c r="G46" s="163"/>
      <c r="H46" s="92"/>
      <c r="I46" s="92"/>
      <c r="J46" s="92"/>
      <c r="K46" s="92"/>
      <c r="L46" s="135" t="s">
        <v>66</v>
      </c>
      <c r="M46" s="125"/>
      <c r="N46" s="137" t="s">
        <v>67</v>
      </c>
      <c r="O46" s="124"/>
      <c r="P46" s="124"/>
      <c r="Q46" s="124"/>
      <c r="R46" s="124"/>
      <c r="S46" s="10"/>
    </row>
    <row r="47" spans="1:19" ht="20.25" customHeight="1">
      <c r="A47" s="93"/>
      <c r="B47" s="6"/>
      <c r="C47" s="6"/>
      <c r="D47" s="6"/>
      <c r="E47" s="6"/>
      <c r="F47" s="99"/>
      <c r="G47" s="164"/>
      <c r="H47" s="6"/>
      <c r="I47" s="6"/>
      <c r="J47" s="6"/>
      <c r="K47" s="6"/>
      <c r="L47" s="140">
        <v>23</v>
      </c>
      <c r="M47" s="144" t="s">
        <v>68</v>
      </c>
      <c r="N47" s="114"/>
      <c r="O47" s="114"/>
      <c r="P47" s="114"/>
      <c r="Q47" s="13"/>
      <c r="R47" s="151">
        <f>ROUND(E44+J44+R44+E45+J45+R45,2)</f>
        <v>0</v>
      </c>
      <c r="S47" s="9"/>
    </row>
    <row r="48" spans="1:19" ht="20.25" customHeight="1">
      <c r="A48" s="165" t="s">
        <v>69</v>
      </c>
      <c r="B48" s="103"/>
      <c r="C48" s="103"/>
      <c r="D48" s="103"/>
      <c r="E48" s="103"/>
      <c r="F48" s="104"/>
      <c r="G48" s="166" t="s">
        <v>70</v>
      </c>
      <c r="H48" s="103"/>
      <c r="I48" s="103"/>
      <c r="J48" s="103"/>
      <c r="K48" s="103"/>
      <c r="L48" s="140">
        <v>24</v>
      </c>
      <c r="M48" s="167">
        <v>10</v>
      </c>
      <c r="N48" s="104" t="s">
        <v>49</v>
      </c>
      <c r="O48" s="168">
        <f>R47-O49</f>
        <v>0</v>
      </c>
      <c r="P48" s="114" t="s">
        <v>71</v>
      </c>
      <c r="Q48" s="111"/>
      <c r="R48" s="169">
        <f>ROUNDUP(O48*M48/100,1)</f>
        <v>0</v>
      </c>
      <c r="S48" s="14"/>
    </row>
    <row r="49" spans="1:19" ht="20.25" customHeight="1" thickBot="1">
      <c r="A49" s="170" t="s">
        <v>20</v>
      </c>
      <c r="B49" s="95"/>
      <c r="C49" s="95"/>
      <c r="D49" s="95"/>
      <c r="E49" s="95"/>
      <c r="F49" s="96"/>
      <c r="G49" s="171"/>
      <c r="H49" s="95"/>
      <c r="I49" s="95"/>
      <c r="J49" s="95"/>
      <c r="K49" s="95"/>
      <c r="L49" s="140">
        <v>25</v>
      </c>
      <c r="M49" s="172">
        <v>20</v>
      </c>
      <c r="N49" s="111" t="s">
        <v>49</v>
      </c>
      <c r="O49" s="168">
        <f>ROUND(SUMIF([7]Rozpocet!N14:N65536,M49,[7]Rozpocet!I14:I65536)+SUMIF(P38:P42,M49,R38:R42)+IF(K45=M49,J45,0),2)</f>
        <v>0</v>
      </c>
      <c r="P49" s="114" t="s">
        <v>71</v>
      </c>
      <c r="Q49" s="111"/>
      <c r="R49" s="143">
        <f>ROUNDUP(O49*M49/100,1)</f>
        <v>0</v>
      </c>
      <c r="S49" s="13"/>
    </row>
    <row r="50" spans="1:19" ht="20.25" customHeight="1" thickBot="1">
      <c r="A50" s="93"/>
      <c r="B50" s="6"/>
      <c r="C50" s="6"/>
      <c r="D50" s="6"/>
      <c r="E50" s="6"/>
      <c r="F50" s="99"/>
      <c r="G50" s="164"/>
      <c r="H50" s="6"/>
      <c r="I50" s="6"/>
      <c r="J50" s="6"/>
      <c r="K50" s="6"/>
      <c r="L50" s="155">
        <v>26</v>
      </c>
      <c r="M50" s="173" t="s">
        <v>72</v>
      </c>
      <c r="N50" s="157"/>
      <c r="O50" s="157"/>
      <c r="P50" s="157"/>
      <c r="Q50" s="174"/>
      <c r="R50" s="175">
        <f>R47+R48+R49</f>
        <v>0</v>
      </c>
      <c r="S50" s="15"/>
    </row>
    <row r="51" spans="1:19" ht="20.25" customHeight="1">
      <c r="A51" s="165" t="s">
        <v>69</v>
      </c>
      <c r="B51" s="103"/>
      <c r="C51" s="103"/>
      <c r="D51" s="103"/>
      <c r="E51" s="103"/>
      <c r="F51" s="104"/>
      <c r="G51" s="166" t="s">
        <v>70</v>
      </c>
      <c r="H51" s="103"/>
      <c r="I51" s="103"/>
      <c r="J51" s="103"/>
      <c r="K51" s="103"/>
      <c r="L51" s="135" t="s">
        <v>73</v>
      </c>
      <c r="M51" s="125"/>
      <c r="N51" s="137" t="s">
        <v>74</v>
      </c>
      <c r="O51" s="124"/>
      <c r="P51" s="124"/>
      <c r="Q51" s="124"/>
      <c r="R51" s="176"/>
      <c r="S51" s="10"/>
    </row>
    <row r="52" spans="1:19" ht="20.25" customHeight="1">
      <c r="A52" s="170" t="s">
        <v>24</v>
      </c>
      <c r="B52" s="95"/>
      <c r="C52" s="95"/>
      <c r="D52" s="95"/>
      <c r="E52" s="95"/>
      <c r="F52" s="96"/>
      <c r="G52" s="171"/>
      <c r="H52" s="95"/>
      <c r="I52" s="95"/>
      <c r="J52" s="95"/>
      <c r="K52" s="95"/>
      <c r="L52" s="140">
        <v>27</v>
      </c>
      <c r="M52" s="144" t="s">
        <v>75</v>
      </c>
      <c r="N52" s="114"/>
      <c r="O52" s="114"/>
      <c r="P52" s="114"/>
      <c r="Q52" s="111"/>
      <c r="R52" s="183">
        <v>0</v>
      </c>
      <c r="S52" s="13"/>
    </row>
    <row r="53" spans="1:19" ht="20.25" customHeight="1">
      <c r="A53" s="93"/>
      <c r="B53" s="6"/>
      <c r="C53" s="6"/>
      <c r="D53" s="6"/>
      <c r="E53" s="6"/>
      <c r="F53" s="99"/>
      <c r="G53" s="164"/>
      <c r="H53" s="6"/>
      <c r="I53" s="6"/>
      <c r="J53" s="6"/>
      <c r="K53" s="6"/>
      <c r="L53" s="140">
        <v>28</v>
      </c>
      <c r="M53" s="144" t="s">
        <v>76</v>
      </c>
      <c r="N53" s="114"/>
      <c r="O53" s="114"/>
      <c r="P53" s="114"/>
      <c r="Q53" s="111"/>
      <c r="R53" s="183">
        <v>0</v>
      </c>
      <c r="S53" s="13"/>
    </row>
    <row r="54" spans="1:19" ht="20.25" customHeight="1">
      <c r="A54" s="177" t="s">
        <v>69</v>
      </c>
      <c r="B54" s="119"/>
      <c r="C54" s="119"/>
      <c r="D54" s="119"/>
      <c r="E54" s="119"/>
      <c r="F54" s="178"/>
      <c r="G54" s="179" t="s">
        <v>70</v>
      </c>
      <c r="H54" s="119"/>
      <c r="I54" s="119"/>
      <c r="J54" s="119"/>
      <c r="K54" s="119"/>
      <c r="L54" s="155">
        <v>29</v>
      </c>
      <c r="M54" s="156" t="s">
        <v>77</v>
      </c>
      <c r="N54" s="157"/>
      <c r="O54" s="157"/>
      <c r="P54" s="157"/>
      <c r="Q54" s="158"/>
      <c r="R54" s="185">
        <v>0</v>
      </c>
      <c r="S54" s="16"/>
    </row>
  </sheetData>
  <pageMargins left="0.7" right="0.7" top="0.78740157499999996" bottom="0.78740157499999996" header="0.3" footer="0.3"/>
  <pageSetup paperSize="9" scale="92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E18"/>
  <sheetViews>
    <sheetView topLeftCell="A4" zoomScaleNormal="100" workbookViewId="0">
      <selection activeCell="N34" sqref="N34"/>
    </sheetView>
  </sheetViews>
  <sheetFormatPr defaultRowHeight="12.75"/>
  <cols>
    <col min="1" max="1" width="11.7109375" style="1" customWidth="1"/>
    <col min="2" max="2" width="55.7109375" style="1" customWidth="1"/>
    <col min="3" max="3" width="13.5703125" style="1" customWidth="1"/>
    <col min="4" max="4" width="13.7109375" style="1" hidden="1" customWidth="1"/>
    <col min="5" max="5" width="13.85546875" style="1" hidden="1" customWidth="1"/>
    <col min="6" max="16384" width="9.140625" style="1"/>
  </cols>
  <sheetData>
    <row r="1" spans="1:5" ht="18" customHeight="1">
      <c r="A1" s="17" t="s">
        <v>78</v>
      </c>
      <c r="B1" s="73"/>
      <c r="C1" s="73"/>
      <c r="D1" s="73"/>
      <c r="E1" s="73"/>
    </row>
    <row r="2" spans="1:5" ht="12" customHeight="1">
      <c r="A2" s="18" t="s">
        <v>79</v>
      </c>
      <c r="B2" s="19" t="str">
        <f>'[7]Krycí list'!E5</f>
        <v>SPŠ Mladé Buky</v>
      </c>
      <c r="C2" s="74"/>
      <c r="D2" s="74"/>
      <c r="E2" s="74"/>
    </row>
    <row r="3" spans="1:5" ht="12" customHeight="1">
      <c r="A3" s="18" t="s">
        <v>80</v>
      </c>
      <c r="B3" s="19" t="str">
        <f>'[7]Krycí list'!E7</f>
        <v>větrání</v>
      </c>
      <c r="C3" s="75"/>
      <c r="D3" s="19"/>
      <c r="E3" s="76"/>
    </row>
    <row r="4" spans="1:5" ht="12" customHeight="1">
      <c r="A4" s="18" t="s">
        <v>81</v>
      </c>
      <c r="B4" s="19" t="str">
        <f>'[7]Krycí list'!E9</f>
        <v xml:space="preserve"> </v>
      </c>
      <c r="C4" s="75"/>
      <c r="D4" s="19"/>
      <c r="E4" s="76"/>
    </row>
    <row r="5" spans="1:5" ht="12" customHeight="1">
      <c r="A5" s="19" t="s">
        <v>82</v>
      </c>
      <c r="B5" s="19" t="str">
        <f>'[7]Krycí list'!P5</f>
        <v xml:space="preserve"> </v>
      </c>
      <c r="C5" s="75"/>
      <c r="D5" s="19"/>
      <c r="E5" s="76"/>
    </row>
    <row r="6" spans="1:5" ht="6" customHeight="1">
      <c r="A6" s="19"/>
      <c r="B6" s="19"/>
      <c r="C6" s="75"/>
      <c r="D6" s="19"/>
      <c r="E6" s="76"/>
    </row>
    <row r="7" spans="1:5" ht="12" customHeight="1">
      <c r="A7" s="19" t="s">
        <v>83</v>
      </c>
      <c r="B7" s="19" t="str">
        <f>'[7]Krycí list'!E26</f>
        <v>Královehradecký kraj</v>
      </c>
      <c r="C7" s="75"/>
      <c r="D7" s="19"/>
      <c r="E7" s="76"/>
    </row>
    <row r="8" spans="1:5" ht="12" customHeight="1">
      <c r="A8" s="19" t="s">
        <v>84</v>
      </c>
      <c r="B8" s="19" t="str">
        <f>'[7]Krycí list'!E28</f>
        <v xml:space="preserve"> </v>
      </c>
      <c r="C8" s="75"/>
      <c r="D8" s="19"/>
      <c r="E8" s="76"/>
    </row>
    <row r="9" spans="1:5" ht="12" customHeight="1">
      <c r="A9" s="19" t="s">
        <v>85</v>
      </c>
      <c r="B9" s="19" t="s">
        <v>636</v>
      </c>
      <c r="C9" s="75"/>
      <c r="D9" s="19"/>
      <c r="E9" s="76"/>
    </row>
    <row r="10" spans="1:5" ht="6" customHeight="1">
      <c r="A10" s="73"/>
      <c r="B10" s="73"/>
      <c r="C10" s="73"/>
      <c r="D10" s="73"/>
      <c r="E10" s="73"/>
    </row>
    <row r="11" spans="1:5" ht="12" customHeight="1">
      <c r="A11" s="24" t="s">
        <v>87</v>
      </c>
      <c r="B11" s="25" t="s">
        <v>88</v>
      </c>
      <c r="C11" s="77" t="s">
        <v>89</v>
      </c>
      <c r="D11" s="78" t="s">
        <v>90</v>
      </c>
      <c r="E11" s="77" t="s">
        <v>91</v>
      </c>
    </row>
    <row r="12" spans="1:5" ht="12" customHeight="1">
      <c r="A12" s="26">
        <v>1</v>
      </c>
      <c r="B12" s="27">
        <v>2</v>
      </c>
      <c r="C12" s="79">
        <v>3</v>
      </c>
      <c r="D12" s="80">
        <v>4</v>
      </c>
      <c r="E12" s="79">
        <v>5</v>
      </c>
    </row>
    <row r="13" spans="1:5" ht="3.75" customHeight="1">
      <c r="A13" s="81"/>
      <c r="B13" s="82"/>
      <c r="C13" s="82"/>
      <c r="D13" s="82"/>
      <c r="E13" s="83"/>
    </row>
    <row r="14" spans="1:5" s="20" customFormat="1" ht="12.75" customHeight="1">
      <c r="A14" s="39" t="str">
        <f>[7]Rozpocet!D14</f>
        <v>PSV</v>
      </c>
      <c r="B14" s="40" t="str">
        <f>[7]Rozpocet!E14</f>
        <v>Práce a dodávky PSV</v>
      </c>
      <c r="C14" s="58">
        <f>[7]Rozpocet!I14</f>
        <v>0</v>
      </c>
      <c r="D14" s="59">
        <f>[7]Rozpocet!K14</f>
        <v>0</v>
      </c>
      <c r="E14" s="59">
        <f>[7]Rozpocet!M14</f>
        <v>0</v>
      </c>
    </row>
    <row r="15" spans="1:5" s="20" customFormat="1" ht="12.75" customHeight="1">
      <c r="A15" s="30" t="str">
        <f>[7]Rozpocet!D15</f>
        <v>735</v>
      </c>
      <c r="B15" s="31" t="str">
        <f>[7]Rozpocet!E15</f>
        <v>Ústřední vytápění - otopná tělesa</v>
      </c>
      <c r="C15" s="52">
        <f>[7]Rozpocet!I15</f>
        <v>0</v>
      </c>
      <c r="D15" s="53">
        <f>[7]Rozpocet!K15</f>
        <v>0</v>
      </c>
      <c r="E15" s="53">
        <f>[7]Rozpocet!M15</f>
        <v>0</v>
      </c>
    </row>
    <row r="16" spans="1:5" s="20" customFormat="1" ht="12.75" customHeight="1">
      <c r="A16" s="39" t="str">
        <f>[7]Rozpocet!D19</f>
        <v>M</v>
      </c>
      <c r="B16" s="40" t="str">
        <f>[7]Rozpocet!E19</f>
        <v>Práce a dodávky M</v>
      </c>
      <c r="C16" s="58">
        <f>[7]Rozpocet!I19</f>
        <v>0</v>
      </c>
      <c r="D16" s="59">
        <f>[7]Rozpocet!K19</f>
        <v>0</v>
      </c>
      <c r="E16" s="59">
        <f>[7]Rozpocet!M19</f>
        <v>0</v>
      </c>
    </row>
    <row r="17" spans="1:5" s="20" customFormat="1" ht="12.75" customHeight="1">
      <c r="A17" s="30" t="str">
        <f>[7]Rozpocet!D20</f>
        <v>24-M</v>
      </c>
      <c r="B17" s="31" t="str">
        <f>[7]Rozpocet!E20</f>
        <v>Montáže vzduchotechnických zařízení</v>
      </c>
      <c r="C17" s="52">
        <f>[7]Rozpocet!I20</f>
        <v>0</v>
      </c>
      <c r="D17" s="53">
        <f>[7]Rozpocet!K20</f>
        <v>0</v>
      </c>
      <c r="E17" s="53">
        <f>[7]Rozpocet!M20</f>
        <v>0</v>
      </c>
    </row>
    <row r="18" spans="1:5" s="21" customFormat="1" ht="12.75" customHeight="1">
      <c r="B18" s="41" t="s">
        <v>92</v>
      </c>
      <c r="C18" s="60">
        <f>[7]Rozpocet!I32</f>
        <v>0</v>
      </c>
      <c r="D18" s="61">
        <f>[7]Rozpocet!K32</f>
        <v>0</v>
      </c>
      <c r="E18" s="61">
        <f>[7]Rozpocet!M32</f>
        <v>0</v>
      </c>
    </row>
  </sheetData>
  <pageMargins left="0.7" right="0.7" top="0.78740157499999996" bottom="0.78740157499999996" header="0.3" footer="0.3"/>
  <pageSetup paperSize="9" orientation="landscape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P32"/>
  <sheetViews>
    <sheetView zoomScaleNormal="100" workbookViewId="0">
      <selection sqref="A1:IV65536"/>
    </sheetView>
  </sheetViews>
  <sheetFormatPr defaultRowHeight="11.25" customHeight="1"/>
  <cols>
    <col min="1" max="1" width="5.5703125" style="1" customWidth="1"/>
    <col min="2" max="2" width="4.42578125" style="1" customWidth="1"/>
    <col min="3" max="3" width="4.7109375" style="1" customWidth="1"/>
    <col min="4" max="4" width="12.7109375" style="1" customWidth="1"/>
    <col min="5" max="5" width="55.5703125" style="1" customWidth="1"/>
    <col min="6" max="6" width="4.7109375" style="1" customWidth="1"/>
    <col min="7" max="7" width="9.85546875" style="1" customWidth="1"/>
    <col min="8" max="8" width="9.7109375" style="1" customWidth="1"/>
    <col min="9" max="9" width="13.5703125" style="1" customWidth="1"/>
    <col min="10" max="10" width="10.5703125" style="1" hidden="1" customWidth="1"/>
    <col min="11" max="11" width="10.85546875" style="1" hidden="1" customWidth="1"/>
    <col min="12" max="12" width="9.7109375" style="1" hidden="1" customWidth="1"/>
    <col min="13" max="13" width="11.5703125" style="1" hidden="1" customWidth="1"/>
    <col min="14" max="14" width="5.28515625" style="1" customWidth="1"/>
    <col min="15" max="15" width="7" style="1" hidden="1" customWidth="1"/>
    <col min="16" max="16" width="7.28515625" style="1" hidden="1" customWidth="1"/>
    <col min="17" max="16384" width="9.140625" style="1"/>
  </cols>
  <sheetData>
    <row r="1" spans="1:16" ht="18" customHeight="1">
      <c r="A1" s="17" t="s">
        <v>93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3"/>
      <c r="P1" s="23"/>
    </row>
    <row r="2" spans="1:16" ht="11.25" customHeight="1">
      <c r="A2" s="18" t="s">
        <v>79</v>
      </c>
      <c r="B2" s="19"/>
      <c r="C2" s="19" t="str">
        <f>'[7]Krycí list'!E5</f>
        <v>SPŠ Mladé Buky</v>
      </c>
      <c r="D2" s="19"/>
      <c r="E2" s="19"/>
      <c r="F2" s="19"/>
      <c r="G2" s="19"/>
      <c r="H2" s="19"/>
      <c r="I2" s="19"/>
      <c r="J2" s="19"/>
      <c r="K2" s="19"/>
      <c r="L2" s="22"/>
      <c r="M2" s="22"/>
      <c r="N2" s="22"/>
      <c r="O2" s="23"/>
      <c r="P2" s="23"/>
    </row>
    <row r="3" spans="1:16" ht="11.25" customHeight="1">
      <c r="A3" s="18" t="s">
        <v>80</v>
      </c>
      <c r="B3" s="19"/>
      <c r="C3" s="19" t="str">
        <f>'[7]Krycí list'!E7</f>
        <v>větrání</v>
      </c>
      <c r="D3" s="19"/>
      <c r="E3" s="19"/>
      <c r="F3" s="19"/>
      <c r="G3" s="19"/>
      <c r="H3" s="19"/>
      <c r="I3" s="19"/>
      <c r="J3" s="19"/>
      <c r="K3" s="19"/>
      <c r="L3" s="22"/>
      <c r="M3" s="22"/>
      <c r="N3" s="22"/>
      <c r="O3" s="23"/>
      <c r="P3" s="23"/>
    </row>
    <row r="4" spans="1:16" ht="11.25" customHeight="1">
      <c r="A4" s="18" t="s">
        <v>81</v>
      </c>
      <c r="B4" s="19"/>
      <c r="C4" s="19" t="str">
        <f>'[7]Krycí list'!E9</f>
        <v xml:space="preserve"> </v>
      </c>
      <c r="D4" s="19"/>
      <c r="E4" s="19"/>
      <c r="F4" s="19"/>
      <c r="G4" s="19"/>
      <c r="H4" s="19"/>
      <c r="I4" s="19"/>
      <c r="J4" s="19"/>
      <c r="K4" s="19"/>
      <c r="L4" s="22"/>
      <c r="M4" s="22"/>
      <c r="N4" s="22"/>
      <c r="O4" s="23"/>
      <c r="P4" s="23"/>
    </row>
    <row r="5" spans="1:16" ht="11.25" customHeight="1">
      <c r="A5" s="19" t="s">
        <v>94</v>
      </c>
      <c r="B5" s="19"/>
      <c r="C5" s="19" t="str">
        <f>'[7]Krycí list'!P5</f>
        <v xml:space="preserve"> </v>
      </c>
      <c r="D5" s="19"/>
      <c r="E5" s="19"/>
      <c r="F5" s="19"/>
      <c r="G5" s="19"/>
      <c r="H5" s="19"/>
      <c r="I5" s="19"/>
      <c r="J5" s="19"/>
      <c r="K5" s="19"/>
      <c r="L5" s="22"/>
      <c r="M5" s="22"/>
      <c r="N5" s="22"/>
      <c r="O5" s="23"/>
      <c r="P5" s="23"/>
    </row>
    <row r="6" spans="1:16" ht="6" customHeight="1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  <c r="L6" s="22"/>
      <c r="M6" s="22"/>
      <c r="N6" s="22"/>
      <c r="O6" s="23"/>
      <c r="P6" s="23"/>
    </row>
    <row r="7" spans="1:16" ht="11.25" customHeight="1">
      <c r="A7" s="19" t="s">
        <v>83</v>
      </c>
      <c r="B7" s="19"/>
      <c r="C7" s="19" t="str">
        <f>'[7]Krycí list'!E26</f>
        <v>Královehradecký kraj</v>
      </c>
      <c r="D7" s="19"/>
      <c r="E7" s="19"/>
      <c r="F7" s="19"/>
      <c r="G7" s="19"/>
      <c r="H7" s="19"/>
      <c r="I7" s="19"/>
      <c r="J7" s="19"/>
      <c r="K7" s="19"/>
      <c r="L7" s="22"/>
      <c r="M7" s="22"/>
      <c r="N7" s="22"/>
      <c r="O7" s="23"/>
      <c r="P7" s="23"/>
    </row>
    <row r="8" spans="1:16" ht="11.25" customHeight="1">
      <c r="A8" s="19" t="s">
        <v>84</v>
      </c>
      <c r="B8" s="19"/>
      <c r="C8" s="19" t="str">
        <f>'[7]Krycí list'!E28</f>
        <v xml:space="preserve"> </v>
      </c>
      <c r="D8" s="19"/>
      <c r="E8" s="19"/>
      <c r="F8" s="19"/>
      <c r="G8" s="19"/>
      <c r="H8" s="19"/>
      <c r="I8" s="19"/>
      <c r="J8" s="19"/>
      <c r="K8" s="19"/>
      <c r="L8" s="22"/>
      <c r="M8" s="22"/>
      <c r="N8" s="22"/>
      <c r="O8" s="23"/>
      <c r="P8" s="23"/>
    </row>
    <row r="9" spans="1:16" ht="11.25" customHeight="1">
      <c r="A9" s="19" t="s">
        <v>85</v>
      </c>
      <c r="B9" s="19"/>
      <c r="C9" s="19" t="s">
        <v>636</v>
      </c>
      <c r="D9" s="19"/>
      <c r="E9" s="19"/>
      <c r="F9" s="19"/>
      <c r="G9" s="19"/>
      <c r="H9" s="19"/>
      <c r="I9" s="19"/>
      <c r="J9" s="19"/>
      <c r="K9" s="19"/>
      <c r="L9" s="22"/>
      <c r="M9" s="22"/>
      <c r="N9" s="22"/>
      <c r="O9" s="23"/>
      <c r="P9" s="23"/>
    </row>
    <row r="10" spans="1:16" ht="5.25" customHeight="1">
      <c r="A10" s="22"/>
      <c r="B10" s="22"/>
      <c r="C10" s="22"/>
      <c r="D10" s="22"/>
      <c r="E10" s="22"/>
      <c r="F10" s="22"/>
      <c r="G10" s="22"/>
      <c r="H10" s="42"/>
      <c r="I10" s="22"/>
      <c r="J10" s="22"/>
      <c r="K10" s="22"/>
      <c r="L10" s="22"/>
      <c r="M10" s="22"/>
      <c r="N10" s="42"/>
      <c r="O10" s="23"/>
      <c r="P10" s="23"/>
    </row>
    <row r="11" spans="1:16" ht="21.75" customHeight="1">
      <c r="A11" s="24" t="s">
        <v>95</v>
      </c>
      <c r="B11" s="25" t="s">
        <v>96</v>
      </c>
      <c r="C11" s="25" t="s">
        <v>97</v>
      </c>
      <c r="D11" s="25" t="s">
        <v>98</v>
      </c>
      <c r="E11" s="25" t="s">
        <v>88</v>
      </c>
      <c r="F11" s="25" t="s">
        <v>99</v>
      </c>
      <c r="G11" s="25" t="s">
        <v>100</v>
      </c>
      <c r="H11" s="43" t="s">
        <v>101</v>
      </c>
      <c r="I11" s="25" t="s">
        <v>89</v>
      </c>
      <c r="J11" s="25" t="s">
        <v>102</v>
      </c>
      <c r="K11" s="25" t="s">
        <v>90</v>
      </c>
      <c r="L11" s="25" t="s">
        <v>103</v>
      </c>
      <c r="M11" s="25" t="s">
        <v>104</v>
      </c>
      <c r="N11" s="62" t="s">
        <v>105</v>
      </c>
      <c r="O11" s="66" t="s">
        <v>106</v>
      </c>
      <c r="P11" s="67" t="s">
        <v>107</v>
      </c>
    </row>
    <row r="12" spans="1:16" ht="11.25" customHeight="1">
      <c r="A12" s="26">
        <v>1</v>
      </c>
      <c r="B12" s="27">
        <v>2</v>
      </c>
      <c r="C12" s="27">
        <v>3</v>
      </c>
      <c r="D12" s="27">
        <v>4</v>
      </c>
      <c r="E12" s="27">
        <v>5</v>
      </c>
      <c r="F12" s="27">
        <v>6</v>
      </c>
      <c r="G12" s="27">
        <v>7</v>
      </c>
      <c r="H12" s="44">
        <v>8</v>
      </c>
      <c r="I12" s="27">
        <v>9</v>
      </c>
      <c r="J12" s="27"/>
      <c r="K12" s="27"/>
      <c r="L12" s="27"/>
      <c r="M12" s="27"/>
      <c r="N12" s="63">
        <v>10</v>
      </c>
      <c r="O12" s="68">
        <v>11</v>
      </c>
      <c r="P12" s="69">
        <v>12</v>
      </c>
    </row>
    <row r="13" spans="1:16" ht="3.75" customHeight="1">
      <c r="A13" s="22"/>
      <c r="B13" s="22"/>
      <c r="C13" s="22"/>
      <c r="D13" s="22"/>
      <c r="E13" s="22"/>
      <c r="F13" s="22"/>
      <c r="G13" s="22"/>
      <c r="H13" s="42"/>
      <c r="I13" s="22"/>
      <c r="J13" s="22"/>
      <c r="K13" s="22"/>
      <c r="L13" s="22"/>
      <c r="M13" s="22"/>
      <c r="N13" s="42"/>
      <c r="O13" s="23"/>
      <c r="P13" s="70"/>
    </row>
    <row r="14" spans="1:16" s="20" customFormat="1" ht="12.75" customHeight="1">
      <c r="A14" s="28"/>
      <c r="B14" s="29" t="s">
        <v>66</v>
      </c>
      <c r="C14" s="28"/>
      <c r="D14" s="28" t="s">
        <v>53</v>
      </c>
      <c r="E14" s="28" t="s">
        <v>184</v>
      </c>
      <c r="F14" s="28"/>
      <c r="G14" s="28"/>
      <c r="H14" s="45"/>
      <c r="I14" s="50">
        <f>I15</f>
        <v>0</v>
      </c>
      <c r="J14" s="28"/>
      <c r="K14" s="51">
        <f>K15</f>
        <v>0</v>
      </c>
      <c r="L14" s="28"/>
      <c r="M14" s="51">
        <f>M15</f>
        <v>0</v>
      </c>
      <c r="N14" s="45"/>
      <c r="P14" s="40" t="s">
        <v>109</v>
      </c>
    </row>
    <row r="15" spans="1:16" s="20" customFormat="1" ht="12.75" customHeight="1">
      <c r="B15" s="30" t="s">
        <v>66</v>
      </c>
      <c r="D15" s="31" t="s">
        <v>711</v>
      </c>
      <c r="E15" s="31" t="s">
        <v>712</v>
      </c>
      <c r="H15" s="46"/>
      <c r="I15" s="52">
        <f>SUM(I16:I18)</f>
        <v>0</v>
      </c>
      <c r="K15" s="53">
        <f>SUM(K16:K18)</f>
        <v>0</v>
      </c>
      <c r="M15" s="53">
        <f>SUM(M16:M18)</f>
        <v>0</v>
      </c>
      <c r="N15" s="46"/>
      <c r="P15" s="31" t="s">
        <v>112</v>
      </c>
    </row>
    <row r="16" spans="1:16" s="6" customFormat="1" ht="13.5" customHeight="1">
      <c r="A16" s="32" t="s">
        <v>112</v>
      </c>
      <c r="B16" s="32" t="s">
        <v>113</v>
      </c>
      <c r="C16" s="32" t="s">
        <v>645</v>
      </c>
      <c r="D16" s="6" t="s">
        <v>745</v>
      </c>
      <c r="E16" s="33" t="s">
        <v>746</v>
      </c>
      <c r="F16" s="32" t="s">
        <v>648</v>
      </c>
      <c r="G16" s="34">
        <v>2</v>
      </c>
      <c r="H16" s="47">
        <v>0</v>
      </c>
      <c r="I16" s="54">
        <f>ROUND(G16*H16,2)</f>
        <v>0</v>
      </c>
      <c r="J16" s="55">
        <v>0</v>
      </c>
      <c r="K16" s="34">
        <f>G16*J16</f>
        <v>0</v>
      </c>
      <c r="L16" s="55">
        <v>0</v>
      </c>
      <c r="M16" s="34">
        <f>G16*L16</f>
        <v>0</v>
      </c>
      <c r="N16" s="64">
        <v>20</v>
      </c>
      <c r="O16" s="71">
        <v>512</v>
      </c>
      <c r="P16" s="6" t="s">
        <v>11</v>
      </c>
    </row>
    <row r="17" spans="1:16" s="6" customFormat="1" ht="13.5" customHeight="1">
      <c r="A17" s="32" t="s">
        <v>11</v>
      </c>
      <c r="B17" s="32" t="s">
        <v>113</v>
      </c>
      <c r="C17" s="32" t="s">
        <v>645</v>
      </c>
      <c r="D17" s="6" t="s">
        <v>747</v>
      </c>
      <c r="E17" s="33" t="s">
        <v>748</v>
      </c>
      <c r="F17" s="32" t="s">
        <v>648</v>
      </c>
      <c r="G17" s="34">
        <v>2</v>
      </c>
      <c r="H17" s="47">
        <v>0</v>
      </c>
      <c r="I17" s="54">
        <f>ROUND(G17*H17,2)</f>
        <v>0</v>
      </c>
      <c r="J17" s="55">
        <v>0</v>
      </c>
      <c r="K17" s="34">
        <f>G17*J17</f>
        <v>0</v>
      </c>
      <c r="L17" s="55">
        <v>0</v>
      </c>
      <c r="M17" s="34">
        <f>G17*L17</f>
        <v>0</v>
      </c>
      <c r="N17" s="64">
        <v>20</v>
      </c>
      <c r="O17" s="71">
        <v>512</v>
      </c>
      <c r="P17" s="6" t="s">
        <v>11</v>
      </c>
    </row>
    <row r="18" spans="1:16" s="6" customFormat="1" ht="13.5" customHeight="1">
      <c r="A18" s="32" t="s">
        <v>121</v>
      </c>
      <c r="B18" s="32" t="s">
        <v>113</v>
      </c>
      <c r="C18" s="32" t="s">
        <v>639</v>
      </c>
      <c r="D18" s="6" t="s">
        <v>737</v>
      </c>
      <c r="E18" s="33" t="s">
        <v>738</v>
      </c>
      <c r="F18" s="32" t="s">
        <v>160</v>
      </c>
      <c r="G18" s="34">
        <v>0.25700000000000001</v>
      </c>
      <c r="H18" s="47">
        <v>0</v>
      </c>
      <c r="I18" s="54">
        <f>ROUND(G18*H18,2)</f>
        <v>0</v>
      </c>
      <c r="J18" s="55">
        <v>0</v>
      </c>
      <c r="K18" s="34">
        <f>G18*J18</f>
        <v>0</v>
      </c>
      <c r="L18" s="55">
        <v>0</v>
      </c>
      <c r="M18" s="34">
        <f>G18*L18</f>
        <v>0</v>
      </c>
      <c r="N18" s="64">
        <v>20</v>
      </c>
      <c r="O18" s="71">
        <v>16</v>
      </c>
      <c r="P18" s="6" t="s">
        <v>11</v>
      </c>
    </row>
    <row r="19" spans="1:16" s="20" customFormat="1" ht="12.75" customHeight="1">
      <c r="B19" s="39" t="s">
        <v>66</v>
      </c>
      <c r="D19" s="40" t="s">
        <v>126</v>
      </c>
      <c r="E19" s="40" t="s">
        <v>338</v>
      </c>
      <c r="H19" s="46"/>
      <c r="I19" s="58">
        <f>I20</f>
        <v>0</v>
      </c>
      <c r="K19" s="59">
        <f>K20</f>
        <v>0</v>
      </c>
      <c r="M19" s="59">
        <f>M20</f>
        <v>0</v>
      </c>
      <c r="N19" s="46"/>
      <c r="P19" s="40" t="s">
        <v>109</v>
      </c>
    </row>
    <row r="20" spans="1:16" s="20" customFormat="1" ht="12.75" customHeight="1">
      <c r="B20" s="30" t="s">
        <v>66</v>
      </c>
      <c r="D20" s="31" t="s">
        <v>348</v>
      </c>
      <c r="E20" s="31" t="s">
        <v>349</v>
      </c>
      <c r="H20" s="46"/>
      <c r="I20" s="52">
        <f>SUM(I21:I31)</f>
        <v>0</v>
      </c>
      <c r="K20" s="53">
        <f>SUM(K21:K31)</f>
        <v>0</v>
      </c>
      <c r="M20" s="53">
        <f>SUM(M21:M31)</f>
        <v>0</v>
      </c>
      <c r="N20" s="46"/>
      <c r="P20" s="31" t="s">
        <v>112</v>
      </c>
    </row>
    <row r="21" spans="1:16" s="6" customFormat="1" ht="13.5" customHeight="1">
      <c r="A21" s="32" t="s">
        <v>125</v>
      </c>
      <c r="B21" s="32" t="s">
        <v>113</v>
      </c>
      <c r="C21" s="32" t="s">
        <v>749</v>
      </c>
      <c r="D21" s="6" t="s">
        <v>750</v>
      </c>
      <c r="E21" s="33" t="s">
        <v>751</v>
      </c>
      <c r="F21" s="32" t="s">
        <v>124</v>
      </c>
      <c r="G21" s="34">
        <v>1</v>
      </c>
      <c r="H21" s="47">
        <v>0</v>
      </c>
      <c r="I21" s="54">
        <f t="shared" ref="I21:I31" si="0">ROUND(G21*H21,2)</f>
        <v>0</v>
      </c>
      <c r="J21" s="55">
        <v>0</v>
      </c>
      <c r="K21" s="34">
        <f t="shared" ref="K21:K31" si="1">G21*J21</f>
        <v>0</v>
      </c>
      <c r="L21" s="55">
        <v>0</v>
      </c>
      <c r="M21" s="34">
        <f t="shared" ref="M21:M31" si="2">G21*L21</f>
        <v>0</v>
      </c>
      <c r="N21" s="64">
        <v>10</v>
      </c>
      <c r="O21" s="71">
        <v>64</v>
      </c>
      <c r="P21" s="6" t="s">
        <v>11</v>
      </c>
    </row>
    <row r="22" spans="1:16" s="6" customFormat="1" ht="13.5" customHeight="1">
      <c r="A22" s="35" t="s">
        <v>132</v>
      </c>
      <c r="B22" s="35" t="s">
        <v>126</v>
      </c>
      <c r="C22" s="35" t="s">
        <v>127</v>
      </c>
      <c r="D22" s="36" t="s">
        <v>752</v>
      </c>
      <c r="E22" s="37" t="s">
        <v>753</v>
      </c>
      <c r="F22" s="35" t="s">
        <v>124</v>
      </c>
      <c r="G22" s="38">
        <v>1</v>
      </c>
      <c r="H22" s="48">
        <v>0</v>
      </c>
      <c r="I22" s="56">
        <f t="shared" si="0"/>
        <v>0</v>
      </c>
      <c r="J22" s="57">
        <v>0</v>
      </c>
      <c r="K22" s="38">
        <f t="shared" si="1"/>
        <v>0</v>
      </c>
      <c r="L22" s="57">
        <v>0</v>
      </c>
      <c r="M22" s="38">
        <f t="shared" si="2"/>
        <v>0</v>
      </c>
      <c r="N22" s="65">
        <v>10</v>
      </c>
      <c r="O22" s="72">
        <v>256</v>
      </c>
      <c r="P22" s="36" t="s">
        <v>11</v>
      </c>
    </row>
    <row r="23" spans="1:16" s="6" customFormat="1" ht="13.5" customHeight="1">
      <c r="A23" s="32" t="s">
        <v>110</v>
      </c>
      <c r="B23" s="32" t="s">
        <v>113</v>
      </c>
      <c r="C23" s="32" t="s">
        <v>749</v>
      </c>
      <c r="D23" s="6" t="s">
        <v>754</v>
      </c>
      <c r="E23" s="33" t="s">
        <v>755</v>
      </c>
      <c r="F23" s="32" t="s">
        <v>124</v>
      </c>
      <c r="G23" s="34">
        <v>1</v>
      </c>
      <c r="H23" s="47">
        <v>0</v>
      </c>
      <c r="I23" s="54">
        <f t="shared" si="0"/>
        <v>0</v>
      </c>
      <c r="J23" s="55">
        <v>0</v>
      </c>
      <c r="K23" s="34">
        <f t="shared" si="1"/>
        <v>0</v>
      </c>
      <c r="L23" s="55">
        <v>0</v>
      </c>
      <c r="M23" s="34">
        <f t="shared" si="2"/>
        <v>0</v>
      </c>
      <c r="N23" s="64">
        <v>10</v>
      </c>
      <c r="O23" s="71">
        <v>64</v>
      </c>
      <c r="P23" s="6" t="s">
        <v>11</v>
      </c>
    </row>
    <row r="24" spans="1:16" s="6" customFormat="1" ht="13.5" customHeight="1">
      <c r="A24" s="35" t="s">
        <v>138</v>
      </c>
      <c r="B24" s="35" t="s">
        <v>126</v>
      </c>
      <c r="C24" s="35" t="s">
        <v>127</v>
      </c>
      <c r="D24" s="36" t="s">
        <v>756</v>
      </c>
      <c r="E24" s="37" t="s">
        <v>757</v>
      </c>
      <c r="F24" s="35" t="s">
        <v>124</v>
      </c>
      <c r="G24" s="38">
        <v>1</v>
      </c>
      <c r="H24" s="48">
        <v>0</v>
      </c>
      <c r="I24" s="56">
        <f t="shared" si="0"/>
        <v>0</v>
      </c>
      <c r="J24" s="57">
        <v>0</v>
      </c>
      <c r="K24" s="38">
        <f t="shared" si="1"/>
        <v>0</v>
      </c>
      <c r="L24" s="57">
        <v>0</v>
      </c>
      <c r="M24" s="38">
        <f t="shared" si="2"/>
        <v>0</v>
      </c>
      <c r="N24" s="65">
        <v>10</v>
      </c>
      <c r="O24" s="72">
        <v>256</v>
      </c>
      <c r="P24" s="36" t="s">
        <v>11</v>
      </c>
    </row>
    <row r="25" spans="1:16" s="6" customFormat="1" ht="13.5" customHeight="1">
      <c r="A25" s="32" t="s">
        <v>142</v>
      </c>
      <c r="B25" s="32" t="s">
        <v>113</v>
      </c>
      <c r="C25" s="32" t="s">
        <v>749</v>
      </c>
      <c r="D25" s="6" t="s">
        <v>758</v>
      </c>
      <c r="E25" s="33" t="s">
        <v>759</v>
      </c>
      <c r="F25" s="32" t="s">
        <v>124</v>
      </c>
      <c r="G25" s="34">
        <v>1</v>
      </c>
      <c r="H25" s="47">
        <v>0</v>
      </c>
      <c r="I25" s="54">
        <f t="shared" si="0"/>
        <v>0</v>
      </c>
      <c r="J25" s="55">
        <v>0</v>
      </c>
      <c r="K25" s="34">
        <f t="shared" si="1"/>
        <v>0</v>
      </c>
      <c r="L25" s="55">
        <v>0</v>
      </c>
      <c r="M25" s="34">
        <f t="shared" si="2"/>
        <v>0</v>
      </c>
      <c r="N25" s="64">
        <v>10</v>
      </c>
      <c r="O25" s="71">
        <v>64</v>
      </c>
      <c r="P25" s="6" t="s">
        <v>11</v>
      </c>
    </row>
    <row r="26" spans="1:16" s="6" customFormat="1" ht="13.5" customHeight="1">
      <c r="A26" s="35" t="s">
        <v>130</v>
      </c>
      <c r="B26" s="35" t="s">
        <v>126</v>
      </c>
      <c r="C26" s="35" t="s">
        <v>127</v>
      </c>
      <c r="D26" s="36" t="s">
        <v>760</v>
      </c>
      <c r="E26" s="37" t="s">
        <v>761</v>
      </c>
      <c r="F26" s="35" t="s">
        <v>124</v>
      </c>
      <c r="G26" s="38">
        <v>1</v>
      </c>
      <c r="H26" s="48">
        <v>0</v>
      </c>
      <c r="I26" s="56">
        <f t="shared" si="0"/>
        <v>0</v>
      </c>
      <c r="J26" s="57">
        <v>0</v>
      </c>
      <c r="K26" s="38">
        <f t="shared" si="1"/>
        <v>0</v>
      </c>
      <c r="L26" s="57">
        <v>0</v>
      </c>
      <c r="M26" s="38">
        <f t="shared" si="2"/>
        <v>0</v>
      </c>
      <c r="N26" s="65">
        <v>10</v>
      </c>
      <c r="O26" s="72">
        <v>256</v>
      </c>
      <c r="P26" s="36" t="s">
        <v>11</v>
      </c>
    </row>
    <row r="27" spans="1:16" s="6" customFormat="1" ht="13.5" customHeight="1">
      <c r="A27" s="32" t="s">
        <v>148</v>
      </c>
      <c r="B27" s="32" t="s">
        <v>113</v>
      </c>
      <c r="C27" s="32" t="s">
        <v>749</v>
      </c>
      <c r="D27" s="6" t="s">
        <v>762</v>
      </c>
      <c r="E27" s="33" t="s">
        <v>763</v>
      </c>
      <c r="F27" s="32" t="s">
        <v>124</v>
      </c>
      <c r="G27" s="34">
        <v>1</v>
      </c>
      <c r="H27" s="47">
        <v>0</v>
      </c>
      <c r="I27" s="54">
        <f t="shared" si="0"/>
        <v>0</v>
      </c>
      <c r="J27" s="55">
        <v>0</v>
      </c>
      <c r="K27" s="34">
        <f t="shared" si="1"/>
        <v>0</v>
      </c>
      <c r="L27" s="55">
        <v>0</v>
      </c>
      <c r="M27" s="34">
        <f t="shared" si="2"/>
        <v>0</v>
      </c>
      <c r="N27" s="64">
        <v>20</v>
      </c>
      <c r="O27" s="71">
        <v>64</v>
      </c>
      <c r="P27" s="6" t="s">
        <v>11</v>
      </c>
    </row>
    <row r="28" spans="1:16" s="6" customFormat="1" ht="13.5" customHeight="1">
      <c r="A28" s="35" t="s">
        <v>151</v>
      </c>
      <c r="B28" s="35" t="s">
        <v>126</v>
      </c>
      <c r="C28" s="35" t="s">
        <v>127</v>
      </c>
      <c r="D28" s="36" t="s">
        <v>764</v>
      </c>
      <c r="E28" s="37" t="s">
        <v>765</v>
      </c>
      <c r="F28" s="35" t="s">
        <v>124</v>
      </c>
      <c r="G28" s="38">
        <v>1</v>
      </c>
      <c r="H28" s="48">
        <v>0</v>
      </c>
      <c r="I28" s="56">
        <f t="shared" si="0"/>
        <v>0</v>
      </c>
      <c r="J28" s="57">
        <v>0</v>
      </c>
      <c r="K28" s="38">
        <f t="shared" si="1"/>
        <v>0</v>
      </c>
      <c r="L28" s="57">
        <v>0</v>
      </c>
      <c r="M28" s="38">
        <f t="shared" si="2"/>
        <v>0</v>
      </c>
      <c r="N28" s="65">
        <v>20</v>
      </c>
      <c r="O28" s="72">
        <v>256</v>
      </c>
      <c r="P28" s="36" t="s">
        <v>11</v>
      </c>
    </row>
    <row r="29" spans="1:16" s="6" customFormat="1" ht="13.5" customHeight="1">
      <c r="A29" s="32" t="s">
        <v>154</v>
      </c>
      <c r="B29" s="32" t="s">
        <v>113</v>
      </c>
      <c r="C29" s="32" t="s">
        <v>749</v>
      </c>
      <c r="D29" s="6" t="s">
        <v>766</v>
      </c>
      <c r="E29" s="33" t="s">
        <v>767</v>
      </c>
      <c r="F29" s="32" t="s">
        <v>400</v>
      </c>
      <c r="G29" s="34">
        <v>6</v>
      </c>
      <c r="H29" s="47">
        <v>0</v>
      </c>
      <c r="I29" s="54">
        <f t="shared" si="0"/>
        <v>0</v>
      </c>
      <c r="J29" s="55">
        <v>0</v>
      </c>
      <c r="K29" s="34">
        <f t="shared" si="1"/>
        <v>0</v>
      </c>
      <c r="L29" s="55">
        <v>0</v>
      </c>
      <c r="M29" s="34">
        <f t="shared" si="2"/>
        <v>0</v>
      </c>
      <c r="N29" s="64">
        <v>10</v>
      </c>
      <c r="O29" s="71">
        <v>64</v>
      </c>
      <c r="P29" s="6" t="s">
        <v>11</v>
      </c>
    </row>
    <row r="30" spans="1:16" s="6" customFormat="1" ht="13.5" customHeight="1">
      <c r="A30" s="35" t="s">
        <v>157</v>
      </c>
      <c r="B30" s="35" t="s">
        <v>126</v>
      </c>
      <c r="C30" s="35" t="s">
        <v>127</v>
      </c>
      <c r="D30" s="36" t="s">
        <v>768</v>
      </c>
      <c r="E30" s="37" t="s">
        <v>769</v>
      </c>
      <c r="F30" s="35" t="s">
        <v>400</v>
      </c>
      <c r="G30" s="38">
        <v>6</v>
      </c>
      <c r="H30" s="48">
        <v>0</v>
      </c>
      <c r="I30" s="56">
        <f t="shared" si="0"/>
        <v>0</v>
      </c>
      <c r="J30" s="57">
        <v>0</v>
      </c>
      <c r="K30" s="38">
        <f t="shared" si="1"/>
        <v>0</v>
      </c>
      <c r="L30" s="57">
        <v>0</v>
      </c>
      <c r="M30" s="38">
        <f t="shared" si="2"/>
        <v>0</v>
      </c>
      <c r="N30" s="65">
        <v>10</v>
      </c>
      <c r="O30" s="72">
        <v>256</v>
      </c>
      <c r="P30" s="36" t="s">
        <v>11</v>
      </c>
    </row>
    <row r="31" spans="1:16" s="6" customFormat="1" ht="13.5" customHeight="1">
      <c r="A31" s="32" t="s">
        <v>161</v>
      </c>
      <c r="B31" s="32" t="s">
        <v>113</v>
      </c>
      <c r="C31" s="32" t="s">
        <v>645</v>
      </c>
      <c r="D31" s="6" t="s">
        <v>770</v>
      </c>
      <c r="E31" s="33" t="s">
        <v>771</v>
      </c>
      <c r="F31" s="32" t="s">
        <v>49</v>
      </c>
      <c r="G31" s="238">
        <v>0</v>
      </c>
      <c r="H31" s="47">
        <v>0</v>
      </c>
      <c r="I31" s="54">
        <f t="shared" si="0"/>
        <v>0</v>
      </c>
      <c r="J31" s="55">
        <v>0</v>
      </c>
      <c r="K31" s="34">
        <f t="shared" si="1"/>
        <v>0</v>
      </c>
      <c r="L31" s="55">
        <v>0</v>
      </c>
      <c r="M31" s="34">
        <f t="shared" si="2"/>
        <v>0</v>
      </c>
      <c r="N31" s="64">
        <v>10</v>
      </c>
      <c r="O31" s="71">
        <v>64</v>
      </c>
      <c r="P31" s="6" t="s">
        <v>11</v>
      </c>
    </row>
    <row r="32" spans="1:16" s="21" customFormat="1" ht="12.75" customHeight="1">
      <c r="E32" s="41" t="s">
        <v>92</v>
      </c>
      <c r="H32" s="49"/>
      <c r="I32" s="60">
        <f>I14+I19</f>
        <v>0</v>
      </c>
      <c r="K32" s="61">
        <f>K14+K19</f>
        <v>0</v>
      </c>
      <c r="M32" s="61">
        <f>M14+M19</f>
        <v>0</v>
      </c>
      <c r="N32" s="49"/>
    </row>
  </sheetData>
  <pageMargins left="0.7" right="0.7" top="0.78740157499999996" bottom="0.78740157499999996" header="0.3" footer="0.3"/>
  <pageSetup paperSize="9" orientation="landscape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S54"/>
  <sheetViews>
    <sheetView topLeftCell="A34" zoomScaleNormal="100" workbookViewId="0">
      <selection activeCell="U37" sqref="U37"/>
    </sheetView>
  </sheetViews>
  <sheetFormatPr defaultRowHeight="12.75"/>
  <cols>
    <col min="1" max="1" width="2.42578125" style="1" customWidth="1"/>
    <col min="2" max="2" width="1.85546875" style="1" customWidth="1"/>
    <col min="3" max="3" width="2.7109375" style="1" customWidth="1"/>
    <col min="4" max="4" width="6.85546875" style="1" customWidth="1"/>
    <col min="5" max="5" width="13.5703125" style="1" customWidth="1"/>
    <col min="6" max="6" width="0.5703125" style="1" customWidth="1"/>
    <col min="7" max="7" width="2.5703125" style="1" customWidth="1"/>
    <col min="8" max="8" width="2.7109375" style="1" customWidth="1"/>
    <col min="9" max="9" width="9.7109375" style="1" customWidth="1"/>
    <col min="10" max="10" width="13.5703125" style="1" customWidth="1"/>
    <col min="11" max="11" width="0.7109375" style="1" customWidth="1"/>
    <col min="12" max="12" width="2.42578125" style="1" customWidth="1"/>
    <col min="13" max="13" width="2.85546875" style="1" customWidth="1"/>
    <col min="14" max="14" width="2" style="1" customWidth="1"/>
    <col min="15" max="15" width="12.7109375" style="1" customWidth="1"/>
    <col min="16" max="16" width="2.85546875" style="1" customWidth="1"/>
    <col min="17" max="17" width="2" style="1" customWidth="1"/>
    <col min="18" max="18" width="13.5703125" style="1" customWidth="1"/>
    <col min="19" max="19" width="0.5703125" style="1" customWidth="1"/>
    <col min="20" max="16384" width="9.140625" style="1"/>
  </cols>
  <sheetData>
    <row r="1" spans="1:19" ht="12" customHeight="1">
      <c r="A1" s="84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2"/>
    </row>
    <row r="2" spans="1:19" ht="23.25" customHeight="1">
      <c r="A2" s="86"/>
      <c r="B2" s="87"/>
      <c r="C2" s="87"/>
      <c r="D2" s="87"/>
      <c r="E2" s="87"/>
      <c r="F2" s="87"/>
      <c r="G2" s="88" t="s">
        <v>0</v>
      </c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3"/>
    </row>
    <row r="3" spans="1:19" ht="12" customHeight="1">
      <c r="A3" s="89"/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4"/>
    </row>
    <row r="4" spans="1:19" ht="8.25" customHeight="1">
      <c r="A4" s="91"/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5"/>
    </row>
    <row r="5" spans="1:19" ht="15" customHeight="1">
      <c r="A5" s="93"/>
      <c r="B5" s="6" t="s">
        <v>1</v>
      </c>
      <c r="C5" s="6"/>
      <c r="D5" s="6"/>
      <c r="E5" s="94" t="s">
        <v>618</v>
      </c>
      <c r="F5" s="95"/>
      <c r="G5" s="95"/>
      <c r="H5" s="95"/>
      <c r="I5" s="95"/>
      <c r="J5" s="96"/>
      <c r="K5" s="6"/>
      <c r="L5" s="6"/>
      <c r="M5" s="6"/>
      <c r="N5" s="6"/>
      <c r="O5" s="6" t="s">
        <v>3</v>
      </c>
      <c r="P5" s="94" t="s">
        <v>4</v>
      </c>
      <c r="Q5" s="97"/>
      <c r="R5" s="96"/>
      <c r="S5" s="7"/>
    </row>
    <row r="6" spans="1:19" ht="17.25" hidden="1" customHeight="1">
      <c r="A6" s="93"/>
      <c r="B6" s="6" t="s">
        <v>5</v>
      </c>
      <c r="C6" s="6"/>
      <c r="D6" s="6"/>
      <c r="E6" s="98" t="s">
        <v>772</v>
      </c>
      <c r="F6" s="6"/>
      <c r="G6" s="6"/>
      <c r="H6" s="6"/>
      <c r="I6" s="6"/>
      <c r="J6" s="99"/>
      <c r="K6" s="6"/>
      <c r="L6" s="6"/>
      <c r="M6" s="6"/>
      <c r="N6" s="6"/>
      <c r="O6" s="6"/>
      <c r="P6" s="100"/>
      <c r="Q6" s="101"/>
      <c r="R6" s="99"/>
      <c r="S6" s="7"/>
    </row>
    <row r="7" spans="1:19" ht="17.25" customHeight="1">
      <c r="A7" s="93"/>
      <c r="B7" s="6" t="s">
        <v>7</v>
      </c>
      <c r="C7" s="6"/>
      <c r="D7" s="6"/>
      <c r="E7" s="98" t="s">
        <v>829</v>
      </c>
      <c r="F7" s="6"/>
      <c r="G7" s="6"/>
      <c r="H7" s="6"/>
      <c r="I7" s="6"/>
      <c r="J7" s="99"/>
      <c r="K7" s="6"/>
      <c r="L7" s="6"/>
      <c r="M7" s="6"/>
      <c r="N7" s="6"/>
      <c r="O7" s="6" t="s">
        <v>9</v>
      </c>
      <c r="P7" s="98"/>
      <c r="Q7" s="101"/>
      <c r="R7" s="99"/>
      <c r="S7" s="7"/>
    </row>
    <row r="8" spans="1:19" ht="17.25" hidden="1" customHeight="1">
      <c r="A8" s="93"/>
      <c r="B8" s="6" t="s">
        <v>10</v>
      </c>
      <c r="C8" s="6"/>
      <c r="D8" s="6"/>
      <c r="E8" s="98" t="s">
        <v>830</v>
      </c>
      <c r="F8" s="6"/>
      <c r="G8" s="6"/>
      <c r="H8" s="6"/>
      <c r="I8" s="6"/>
      <c r="J8" s="99"/>
      <c r="K8" s="6"/>
      <c r="L8" s="6"/>
      <c r="M8" s="6"/>
      <c r="N8" s="6"/>
      <c r="O8" s="6"/>
      <c r="P8" s="100"/>
      <c r="Q8" s="101"/>
      <c r="R8" s="99"/>
      <c r="S8" s="7"/>
    </row>
    <row r="9" spans="1:19" ht="17.25" customHeight="1">
      <c r="A9" s="93"/>
      <c r="B9" s="6" t="s">
        <v>12</v>
      </c>
      <c r="C9" s="6"/>
      <c r="D9" s="6"/>
      <c r="E9" s="102" t="s">
        <v>4</v>
      </c>
      <c r="F9" s="103"/>
      <c r="G9" s="103"/>
      <c r="H9" s="103"/>
      <c r="I9" s="103"/>
      <c r="J9" s="104"/>
      <c r="K9" s="6"/>
      <c r="L9" s="6"/>
      <c r="M9" s="6"/>
      <c r="N9" s="6"/>
      <c r="O9" s="6" t="s">
        <v>13</v>
      </c>
      <c r="P9" s="105" t="s">
        <v>619</v>
      </c>
      <c r="Q9" s="106"/>
      <c r="R9" s="104"/>
      <c r="S9" s="7"/>
    </row>
    <row r="10" spans="1:19" ht="17.25" hidden="1" customHeight="1">
      <c r="A10" s="93"/>
      <c r="B10" s="6" t="s">
        <v>15</v>
      </c>
      <c r="C10" s="6"/>
      <c r="D10" s="6"/>
      <c r="E10" s="107" t="s">
        <v>4</v>
      </c>
      <c r="F10" s="6"/>
      <c r="G10" s="6"/>
      <c r="H10" s="6"/>
      <c r="I10" s="6"/>
      <c r="J10" s="6"/>
      <c r="K10" s="6"/>
      <c r="L10" s="6"/>
      <c r="M10" s="6"/>
      <c r="N10" s="6"/>
      <c r="O10" s="6"/>
      <c r="P10" s="101"/>
      <c r="Q10" s="101"/>
      <c r="R10" s="6"/>
      <c r="S10" s="7"/>
    </row>
    <row r="11" spans="1:19" ht="17.25" hidden="1" customHeight="1">
      <c r="A11" s="93"/>
      <c r="B11" s="6" t="s">
        <v>16</v>
      </c>
      <c r="C11" s="6"/>
      <c r="D11" s="6"/>
      <c r="E11" s="107" t="s">
        <v>4</v>
      </c>
      <c r="F11" s="6"/>
      <c r="G11" s="6"/>
      <c r="H11" s="6"/>
      <c r="I11" s="6"/>
      <c r="J11" s="6"/>
      <c r="K11" s="6"/>
      <c r="L11" s="6"/>
      <c r="M11" s="6"/>
      <c r="N11" s="6"/>
      <c r="O11" s="6"/>
      <c r="P11" s="101"/>
      <c r="Q11" s="101"/>
      <c r="R11" s="6"/>
      <c r="S11" s="7"/>
    </row>
    <row r="12" spans="1:19" ht="17.25" hidden="1" customHeight="1">
      <c r="A12" s="93"/>
      <c r="B12" s="6" t="s">
        <v>17</v>
      </c>
      <c r="C12" s="6"/>
      <c r="D12" s="6"/>
      <c r="E12" s="107" t="s">
        <v>4</v>
      </c>
      <c r="F12" s="6"/>
      <c r="G12" s="6"/>
      <c r="H12" s="6"/>
      <c r="I12" s="6"/>
      <c r="J12" s="6"/>
      <c r="K12" s="6"/>
      <c r="L12" s="6"/>
      <c r="M12" s="6"/>
      <c r="N12" s="6"/>
      <c r="O12" s="6"/>
      <c r="P12" s="101"/>
      <c r="Q12" s="101"/>
      <c r="R12" s="6"/>
      <c r="S12" s="7"/>
    </row>
    <row r="13" spans="1:19" ht="17.25" hidden="1" customHeight="1">
      <c r="A13" s="93"/>
      <c r="B13" s="6"/>
      <c r="C13" s="6"/>
      <c r="D13" s="6"/>
      <c r="E13" s="107" t="s">
        <v>4</v>
      </c>
      <c r="F13" s="6"/>
      <c r="G13" s="6"/>
      <c r="H13" s="6"/>
      <c r="I13" s="6"/>
      <c r="J13" s="6"/>
      <c r="K13" s="6"/>
      <c r="L13" s="6"/>
      <c r="M13" s="6"/>
      <c r="N13" s="6"/>
      <c r="O13" s="6"/>
      <c r="P13" s="101"/>
      <c r="Q13" s="101"/>
      <c r="R13" s="6"/>
      <c r="S13" s="7"/>
    </row>
    <row r="14" spans="1:19" ht="17.25" hidden="1" customHeight="1">
      <c r="A14" s="93"/>
      <c r="B14" s="6"/>
      <c r="C14" s="6"/>
      <c r="D14" s="6"/>
      <c r="E14" s="107" t="s">
        <v>4</v>
      </c>
      <c r="F14" s="6"/>
      <c r="G14" s="6"/>
      <c r="H14" s="6"/>
      <c r="I14" s="6"/>
      <c r="J14" s="6"/>
      <c r="K14" s="6"/>
      <c r="L14" s="6"/>
      <c r="M14" s="6"/>
      <c r="N14" s="6"/>
      <c r="O14" s="6"/>
      <c r="P14" s="101"/>
      <c r="Q14" s="101"/>
      <c r="R14" s="6"/>
      <c r="S14" s="7"/>
    </row>
    <row r="15" spans="1:19" ht="17.25" hidden="1" customHeight="1">
      <c r="A15" s="93"/>
      <c r="B15" s="6"/>
      <c r="C15" s="6"/>
      <c r="D15" s="6"/>
      <c r="E15" s="107" t="s">
        <v>4</v>
      </c>
      <c r="F15" s="6"/>
      <c r="G15" s="6"/>
      <c r="H15" s="6"/>
      <c r="I15" s="6"/>
      <c r="J15" s="6"/>
      <c r="K15" s="6"/>
      <c r="L15" s="6"/>
      <c r="M15" s="6"/>
      <c r="N15" s="6"/>
      <c r="O15" s="6"/>
      <c r="P15" s="101"/>
      <c r="Q15" s="101"/>
      <c r="R15" s="6"/>
      <c r="S15" s="7"/>
    </row>
    <row r="16" spans="1:19" ht="17.25" hidden="1" customHeight="1">
      <c r="A16" s="93"/>
      <c r="B16" s="6"/>
      <c r="C16" s="6"/>
      <c r="D16" s="6"/>
      <c r="E16" s="107" t="s">
        <v>4</v>
      </c>
      <c r="F16" s="6"/>
      <c r="G16" s="6"/>
      <c r="H16" s="6"/>
      <c r="I16" s="6"/>
      <c r="J16" s="6"/>
      <c r="K16" s="6"/>
      <c r="L16" s="6"/>
      <c r="M16" s="6"/>
      <c r="N16" s="6"/>
      <c r="O16" s="6"/>
      <c r="P16" s="101"/>
      <c r="Q16" s="101"/>
      <c r="R16" s="6"/>
      <c r="S16" s="7"/>
    </row>
    <row r="17" spans="1:19" ht="17.25" hidden="1" customHeight="1">
      <c r="A17" s="93"/>
      <c r="B17" s="6"/>
      <c r="C17" s="6"/>
      <c r="D17" s="6"/>
      <c r="E17" s="107" t="s">
        <v>4</v>
      </c>
      <c r="F17" s="6"/>
      <c r="G17" s="6"/>
      <c r="H17" s="6"/>
      <c r="I17" s="6"/>
      <c r="J17" s="6"/>
      <c r="K17" s="6"/>
      <c r="L17" s="6"/>
      <c r="M17" s="6"/>
      <c r="N17" s="6"/>
      <c r="O17" s="6"/>
      <c r="P17" s="101"/>
      <c r="Q17" s="101"/>
      <c r="R17" s="6"/>
      <c r="S17" s="7"/>
    </row>
    <row r="18" spans="1:19" ht="17.25" hidden="1" customHeight="1">
      <c r="A18" s="93"/>
      <c r="B18" s="6"/>
      <c r="C18" s="6"/>
      <c r="D18" s="6"/>
      <c r="E18" s="107" t="s">
        <v>4</v>
      </c>
      <c r="F18" s="6"/>
      <c r="G18" s="6"/>
      <c r="H18" s="6"/>
      <c r="I18" s="6"/>
      <c r="J18" s="6"/>
      <c r="K18" s="6"/>
      <c r="L18" s="6"/>
      <c r="M18" s="6"/>
      <c r="N18" s="6"/>
      <c r="O18" s="6"/>
      <c r="P18" s="101"/>
      <c r="Q18" s="101"/>
      <c r="R18" s="6"/>
      <c r="S18" s="7"/>
    </row>
    <row r="19" spans="1:19" ht="17.25" hidden="1" customHeight="1">
      <c r="A19" s="93"/>
      <c r="B19" s="6"/>
      <c r="C19" s="6"/>
      <c r="D19" s="6"/>
      <c r="E19" s="107" t="s">
        <v>4</v>
      </c>
      <c r="F19" s="6"/>
      <c r="G19" s="6"/>
      <c r="H19" s="6"/>
      <c r="I19" s="6"/>
      <c r="J19" s="6"/>
      <c r="K19" s="6"/>
      <c r="L19" s="6"/>
      <c r="M19" s="6"/>
      <c r="N19" s="6"/>
      <c r="O19" s="6"/>
      <c r="P19" s="101"/>
      <c r="Q19" s="101"/>
      <c r="R19" s="6"/>
      <c r="S19" s="7"/>
    </row>
    <row r="20" spans="1:19" ht="17.25" hidden="1" customHeight="1">
      <c r="A20" s="93"/>
      <c r="B20" s="6"/>
      <c r="C20" s="6"/>
      <c r="D20" s="6"/>
      <c r="E20" s="107" t="s">
        <v>4</v>
      </c>
      <c r="F20" s="6"/>
      <c r="G20" s="6"/>
      <c r="H20" s="6"/>
      <c r="I20" s="6"/>
      <c r="J20" s="6"/>
      <c r="K20" s="6"/>
      <c r="L20" s="6"/>
      <c r="M20" s="6"/>
      <c r="N20" s="6"/>
      <c r="O20" s="6"/>
      <c r="P20" s="101"/>
      <c r="Q20" s="101"/>
      <c r="R20" s="6"/>
      <c r="S20" s="7"/>
    </row>
    <row r="21" spans="1:19" ht="17.25" hidden="1" customHeight="1">
      <c r="A21" s="93"/>
      <c r="B21" s="6"/>
      <c r="C21" s="6"/>
      <c r="D21" s="6"/>
      <c r="E21" s="107" t="s">
        <v>4</v>
      </c>
      <c r="F21" s="6"/>
      <c r="G21" s="6"/>
      <c r="H21" s="6"/>
      <c r="I21" s="6"/>
      <c r="J21" s="6"/>
      <c r="K21" s="6"/>
      <c r="L21" s="6"/>
      <c r="M21" s="6"/>
      <c r="N21" s="6"/>
      <c r="O21" s="6"/>
      <c r="P21" s="101"/>
      <c r="Q21" s="101"/>
      <c r="R21" s="6"/>
      <c r="S21" s="7"/>
    </row>
    <row r="22" spans="1:19" ht="17.25" hidden="1" customHeight="1">
      <c r="A22" s="93"/>
      <c r="B22" s="6"/>
      <c r="C22" s="6"/>
      <c r="D22" s="6"/>
      <c r="E22" s="107" t="s">
        <v>4</v>
      </c>
      <c r="F22" s="6"/>
      <c r="G22" s="6"/>
      <c r="H22" s="6"/>
      <c r="I22" s="6"/>
      <c r="J22" s="6"/>
      <c r="K22" s="6"/>
      <c r="L22" s="6"/>
      <c r="M22" s="6"/>
      <c r="N22" s="6"/>
      <c r="O22" s="6"/>
      <c r="P22" s="101"/>
      <c r="Q22" s="101"/>
      <c r="R22" s="6"/>
      <c r="S22" s="7"/>
    </row>
    <row r="23" spans="1:19" ht="17.25" hidden="1" customHeight="1">
      <c r="A23" s="93"/>
      <c r="B23" s="6"/>
      <c r="C23" s="6"/>
      <c r="D23" s="6"/>
      <c r="E23" s="107" t="s">
        <v>4</v>
      </c>
      <c r="F23" s="6"/>
      <c r="G23" s="6"/>
      <c r="H23" s="6"/>
      <c r="I23" s="6"/>
      <c r="J23" s="6"/>
      <c r="K23" s="6"/>
      <c r="L23" s="6"/>
      <c r="M23" s="6"/>
      <c r="N23" s="6"/>
      <c r="O23" s="6"/>
      <c r="P23" s="101"/>
      <c r="Q23" s="101"/>
      <c r="R23" s="6"/>
      <c r="S23" s="7"/>
    </row>
    <row r="24" spans="1:19" ht="17.25" hidden="1" customHeight="1">
      <c r="A24" s="93"/>
      <c r="B24" s="6"/>
      <c r="C24" s="6"/>
      <c r="D24" s="6"/>
      <c r="E24" s="107" t="s">
        <v>4</v>
      </c>
      <c r="F24" s="6"/>
      <c r="G24" s="6"/>
      <c r="H24" s="6"/>
      <c r="I24" s="6"/>
      <c r="J24" s="6"/>
      <c r="K24" s="6"/>
      <c r="L24" s="6"/>
      <c r="M24" s="6"/>
      <c r="N24" s="6"/>
      <c r="O24" s="6"/>
      <c r="P24" s="101"/>
      <c r="Q24" s="101"/>
      <c r="R24" s="6"/>
      <c r="S24" s="7"/>
    </row>
    <row r="25" spans="1:19" ht="17.25" customHeight="1">
      <c r="A25" s="93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 t="s">
        <v>18</v>
      </c>
      <c r="P25" s="6" t="s">
        <v>19</v>
      </c>
      <c r="Q25" s="6"/>
      <c r="R25" s="6"/>
      <c r="S25" s="7"/>
    </row>
    <row r="26" spans="1:19" ht="17.25" customHeight="1">
      <c r="A26" s="93"/>
      <c r="B26" s="6" t="s">
        <v>20</v>
      </c>
      <c r="C26" s="6"/>
      <c r="D26" s="6"/>
      <c r="E26" s="94" t="s">
        <v>620</v>
      </c>
      <c r="F26" s="95"/>
      <c r="G26" s="95"/>
      <c r="H26" s="95"/>
      <c r="I26" s="95"/>
      <c r="J26" s="96"/>
      <c r="K26" s="6"/>
      <c r="L26" s="6"/>
      <c r="M26" s="6"/>
      <c r="N26" s="6"/>
      <c r="O26" s="108"/>
      <c r="P26" s="109"/>
      <c r="Q26" s="110"/>
      <c r="R26" s="111"/>
      <c r="S26" s="7"/>
    </row>
    <row r="27" spans="1:19" ht="17.25" customHeight="1">
      <c r="A27" s="93"/>
      <c r="B27" s="6" t="s">
        <v>22</v>
      </c>
      <c r="C27" s="6"/>
      <c r="D27" s="6"/>
      <c r="E27" s="98"/>
      <c r="F27" s="6"/>
      <c r="G27" s="6"/>
      <c r="H27" s="6"/>
      <c r="I27" s="6"/>
      <c r="J27" s="99"/>
      <c r="K27" s="6"/>
      <c r="L27" s="6"/>
      <c r="M27" s="6"/>
      <c r="N27" s="6"/>
      <c r="O27" s="108"/>
      <c r="P27" s="109"/>
      <c r="Q27" s="110"/>
      <c r="R27" s="111"/>
      <c r="S27" s="7"/>
    </row>
    <row r="28" spans="1:19" ht="17.25" customHeight="1">
      <c r="A28" s="93"/>
      <c r="B28" s="6" t="s">
        <v>24</v>
      </c>
      <c r="C28" s="6"/>
      <c r="D28" s="6"/>
      <c r="E28" s="98" t="s">
        <v>4</v>
      </c>
      <c r="F28" s="6"/>
      <c r="G28" s="6"/>
      <c r="H28" s="6"/>
      <c r="I28" s="6"/>
      <c r="J28" s="99"/>
      <c r="K28" s="6"/>
      <c r="L28" s="6"/>
      <c r="M28" s="6"/>
      <c r="N28" s="6"/>
      <c r="O28" s="108"/>
      <c r="P28" s="109"/>
      <c r="Q28" s="110"/>
      <c r="R28" s="111"/>
      <c r="S28" s="7"/>
    </row>
    <row r="29" spans="1:19" ht="17.25" customHeight="1">
      <c r="A29" s="93"/>
      <c r="B29" s="6"/>
      <c r="C29" s="6"/>
      <c r="D29" s="6"/>
      <c r="E29" s="105"/>
      <c r="F29" s="103"/>
      <c r="G29" s="103"/>
      <c r="H29" s="103"/>
      <c r="I29" s="103"/>
      <c r="J29" s="104"/>
      <c r="K29" s="6"/>
      <c r="L29" s="6"/>
      <c r="M29" s="6"/>
      <c r="N29" s="6"/>
      <c r="O29" s="101"/>
      <c r="P29" s="101"/>
      <c r="Q29" s="101"/>
      <c r="R29" s="6"/>
      <c r="S29" s="7"/>
    </row>
    <row r="30" spans="1:19" ht="17.25" customHeight="1">
      <c r="A30" s="93"/>
      <c r="B30" s="6"/>
      <c r="C30" s="6"/>
      <c r="D30" s="6"/>
      <c r="E30" s="112" t="s">
        <v>25</v>
      </c>
      <c r="F30" s="6"/>
      <c r="G30" s="6" t="s">
        <v>26</v>
      </c>
      <c r="H30" s="6"/>
      <c r="I30" s="6"/>
      <c r="J30" s="6"/>
      <c r="K30" s="6"/>
      <c r="L30" s="6"/>
      <c r="M30" s="6"/>
      <c r="N30" s="6"/>
      <c r="O30" s="112" t="s">
        <v>27</v>
      </c>
      <c r="P30" s="101"/>
      <c r="Q30" s="101"/>
      <c r="R30" s="113"/>
      <c r="S30" s="7"/>
    </row>
    <row r="31" spans="1:19" ht="17.25" customHeight="1">
      <c r="A31" s="93"/>
      <c r="B31" s="6"/>
      <c r="C31" s="6"/>
      <c r="D31" s="6"/>
      <c r="E31" s="108"/>
      <c r="F31" s="6"/>
      <c r="G31" s="109" t="s">
        <v>621</v>
      </c>
      <c r="H31" s="114"/>
      <c r="I31" s="115"/>
      <c r="J31" s="6"/>
      <c r="K31" s="6"/>
      <c r="L31" s="6"/>
      <c r="M31" s="6"/>
      <c r="N31" s="6"/>
      <c r="O31" s="116" t="s">
        <v>622</v>
      </c>
      <c r="P31" s="101"/>
      <c r="Q31" s="101"/>
      <c r="R31" s="117"/>
      <c r="S31" s="7"/>
    </row>
    <row r="32" spans="1:19" ht="8.25" customHeight="1">
      <c r="A32" s="118"/>
      <c r="B32" s="119"/>
      <c r="C32" s="119"/>
      <c r="D32" s="119"/>
      <c r="E32" s="119"/>
      <c r="F32" s="119"/>
      <c r="G32" s="119"/>
      <c r="H32" s="119"/>
      <c r="I32" s="119"/>
      <c r="J32" s="119"/>
      <c r="K32" s="119"/>
      <c r="L32" s="119"/>
      <c r="M32" s="119"/>
      <c r="N32" s="119"/>
      <c r="O32" s="119"/>
      <c r="P32" s="119"/>
      <c r="Q32" s="119"/>
      <c r="R32" s="119"/>
      <c r="S32" s="8"/>
    </row>
    <row r="33" spans="1:19" ht="20.25" customHeight="1">
      <c r="A33" s="120"/>
      <c r="B33" s="121"/>
      <c r="C33" s="121"/>
      <c r="D33" s="121"/>
      <c r="E33" s="122" t="s">
        <v>30</v>
      </c>
      <c r="F33" s="121"/>
      <c r="G33" s="121"/>
      <c r="H33" s="121"/>
      <c r="I33" s="121"/>
      <c r="J33" s="121"/>
      <c r="K33" s="121"/>
      <c r="L33" s="121"/>
      <c r="M33" s="121"/>
      <c r="N33" s="121"/>
      <c r="O33" s="121"/>
      <c r="P33" s="121"/>
      <c r="Q33" s="121"/>
      <c r="R33" s="121"/>
      <c r="S33" s="9"/>
    </row>
    <row r="34" spans="1:19" ht="20.25" customHeight="1">
      <c r="A34" s="123" t="s">
        <v>31</v>
      </c>
      <c r="B34" s="124"/>
      <c r="C34" s="124"/>
      <c r="D34" s="125"/>
      <c r="E34" s="126" t="s">
        <v>32</v>
      </c>
      <c r="F34" s="125"/>
      <c r="G34" s="126" t="s">
        <v>33</v>
      </c>
      <c r="H34" s="124"/>
      <c r="I34" s="125"/>
      <c r="J34" s="126" t="s">
        <v>34</v>
      </c>
      <c r="K34" s="124"/>
      <c r="L34" s="126" t="s">
        <v>35</v>
      </c>
      <c r="M34" s="124"/>
      <c r="N34" s="124"/>
      <c r="O34" s="125"/>
      <c r="P34" s="126" t="s">
        <v>36</v>
      </c>
      <c r="Q34" s="124"/>
      <c r="R34" s="124"/>
      <c r="S34" s="10"/>
    </row>
    <row r="35" spans="1:19" ht="20.25" customHeight="1">
      <c r="A35" s="127"/>
      <c r="B35" s="128"/>
      <c r="C35" s="128"/>
      <c r="D35" s="180">
        <v>0</v>
      </c>
      <c r="E35" s="129">
        <f>IF(D35=0,0,R47/D35)</f>
        <v>0</v>
      </c>
      <c r="F35" s="130"/>
      <c r="G35" s="131"/>
      <c r="H35" s="128"/>
      <c r="I35" s="180">
        <v>0</v>
      </c>
      <c r="J35" s="129">
        <f>IF(I35=0,0,R47/I35)</f>
        <v>0</v>
      </c>
      <c r="K35" s="132"/>
      <c r="L35" s="131"/>
      <c r="M35" s="128"/>
      <c r="N35" s="128"/>
      <c r="O35" s="180">
        <v>0</v>
      </c>
      <c r="P35" s="131"/>
      <c r="Q35" s="128"/>
      <c r="R35" s="133">
        <f>IF(O35=0,0,R47/O35)</f>
        <v>0</v>
      </c>
      <c r="S35" s="11"/>
    </row>
    <row r="36" spans="1:19" ht="20.25" customHeight="1">
      <c r="A36" s="120"/>
      <c r="B36" s="121"/>
      <c r="C36" s="121"/>
      <c r="D36" s="121"/>
      <c r="E36" s="122" t="s">
        <v>37</v>
      </c>
      <c r="F36" s="121"/>
      <c r="G36" s="121"/>
      <c r="H36" s="121"/>
      <c r="I36" s="121"/>
      <c r="J36" s="134" t="s">
        <v>38</v>
      </c>
      <c r="K36" s="121"/>
      <c r="L36" s="121"/>
      <c r="M36" s="121"/>
      <c r="N36" s="121"/>
      <c r="O36" s="121"/>
      <c r="P36" s="121"/>
      <c r="Q36" s="121"/>
      <c r="R36" s="121"/>
      <c r="S36" s="9"/>
    </row>
    <row r="37" spans="1:19" ht="20.25" customHeight="1">
      <c r="A37" s="135" t="s">
        <v>39</v>
      </c>
      <c r="B37" s="136"/>
      <c r="C37" s="137" t="s">
        <v>40</v>
      </c>
      <c r="D37" s="138"/>
      <c r="E37" s="138"/>
      <c r="F37" s="12"/>
      <c r="G37" s="135" t="s">
        <v>41</v>
      </c>
      <c r="H37" s="139"/>
      <c r="I37" s="137" t="s">
        <v>42</v>
      </c>
      <c r="J37" s="138"/>
      <c r="K37" s="138"/>
      <c r="L37" s="135" t="s">
        <v>43</v>
      </c>
      <c r="M37" s="139"/>
      <c r="N37" s="137" t="s">
        <v>44</v>
      </c>
      <c r="O37" s="138"/>
      <c r="P37" s="138"/>
      <c r="Q37" s="138"/>
      <c r="R37" s="138"/>
      <c r="S37" s="12"/>
    </row>
    <row r="38" spans="1:19" ht="20.25" customHeight="1">
      <c r="A38" s="140">
        <v>1</v>
      </c>
      <c r="B38" s="141" t="s">
        <v>45</v>
      </c>
      <c r="C38" s="96"/>
      <c r="D38" s="142" t="s">
        <v>46</v>
      </c>
      <c r="E38" s="143">
        <f>SUMIF([8]Rozpocet!O5:O65535,8,[8]Rozpocet!I5:I65535)</f>
        <v>0</v>
      </c>
      <c r="F38" s="13"/>
      <c r="G38" s="140">
        <v>8</v>
      </c>
      <c r="H38" s="144" t="s">
        <v>47</v>
      </c>
      <c r="I38" s="111"/>
      <c r="J38" s="181">
        <v>0</v>
      </c>
      <c r="K38" s="145"/>
      <c r="L38" s="140">
        <v>13</v>
      </c>
      <c r="M38" s="109" t="s">
        <v>48</v>
      </c>
      <c r="N38" s="114"/>
      <c r="O38" s="114"/>
      <c r="P38" s="184"/>
      <c r="Q38" s="146" t="s">
        <v>49</v>
      </c>
      <c r="R38" s="183">
        <v>0</v>
      </c>
      <c r="S38" s="13"/>
    </row>
    <row r="39" spans="1:19" ht="20.25" customHeight="1">
      <c r="A39" s="140">
        <v>2</v>
      </c>
      <c r="B39" s="147"/>
      <c r="C39" s="104"/>
      <c r="D39" s="142" t="s">
        <v>50</v>
      </c>
      <c r="E39" s="143">
        <f>SUMIF([8]Rozpocet!O10:O65536,4,[8]Rozpocet!I10:I65536)</f>
        <v>0</v>
      </c>
      <c r="F39" s="13"/>
      <c r="G39" s="140">
        <v>9</v>
      </c>
      <c r="H39" s="6" t="s">
        <v>51</v>
      </c>
      <c r="I39" s="142"/>
      <c r="J39" s="181">
        <v>0</v>
      </c>
      <c r="K39" s="145"/>
      <c r="L39" s="140">
        <v>14</v>
      </c>
      <c r="M39" s="109" t="s">
        <v>52</v>
      </c>
      <c r="N39" s="114"/>
      <c r="O39" s="114"/>
      <c r="P39" s="184"/>
      <c r="Q39" s="146" t="s">
        <v>49</v>
      </c>
      <c r="R39" s="183">
        <v>0</v>
      </c>
      <c r="S39" s="13"/>
    </row>
    <row r="40" spans="1:19" ht="20.25" customHeight="1">
      <c r="A40" s="140">
        <v>3</v>
      </c>
      <c r="B40" s="141" t="s">
        <v>53</v>
      </c>
      <c r="C40" s="96"/>
      <c r="D40" s="142" t="s">
        <v>46</v>
      </c>
      <c r="E40" s="143">
        <f>SUMIF([8]Rozpocet!O11:O65536,32,[8]Rozpocet!I11:I65536)</f>
        <v>0</v>
      </c>
      <c r="F40" s="13"/>
      <c r="G40" s="140">
        <v>10</v>
      </c>
      <c r="H40" s="144" t="s">
        <v>54</v>
      </c>
      <c r="I40" s="111"/>
      <c r="J40" s="181">
        <v>0</v>
      </c>
      <c r="K40" s="145"/>
      <c r="L40" s="140">
        <v>15</v>
      </c>
      <c r="M40" s="109" t="s">
        <v>55</v>
      </c>
      <c r="N40" s="114"/>
      <c r="O40" s="114"/>
      <c r="P40" s="184"/>
      <c r="Q40" s="146" t="s">
        <v>49</v>
      </c>
      <c r="R40" s="183">
        <v>0</v>
      </c>
      <c r="S40" s="13"/>
    </row>
    <row r="41" spans="1:19" ht="20.25" customHeight="1">
      <c r="A41" s="140">
        <v>4</v>
      </c>
      <c r="B41" s="147"/>
      <c r="C41" s="104"/>
      <c r="D41" s="142" t="s">
        <v>50</v>
      </c>
      <c r="E41" s="143">
        <f>SUMIF([8]Rozpocet!O12:O65536,16,[8]Rozpocet!I12:I65536)+SUMIF([8]Rozpocet!O12:O65536,128,[8]Rozpocet!I12:I65536)</f>
        <v>0</v>
      </c>
      <c r="F41" s="13"/>
      <c r="G41" s="140">
        <v>11</v>
      </c>
      <c r="H41" s="144"/>
      <c r="I41" s="111"/>
      <c r="J41" s="181">
        <v>0</v>
      </c>
      <c r="K41" s="145"/>
      <c r="L41" s="140">
        <v>16</v>
      </c>
      <c r="M41" s="109" t="s">
        <v>56</v>
      </c>
      <c r="N41" s="114"/>
      <c r="O41" s="114"/>
      <c r="P41" s="184"/>
      <c r="Q41" s="146" t="s">
        <v>49</v>
      </c>
      <c r="R41" s="183">
        <v>0</v>
      </c>
      <c r="S41" s="13"/>
    </row>
    <row r="42" spans="1:19" ht="20.25" customHeight="1">
      <c r="A42" s="140">
        <v>5</v>
      </c>
      <c r="B42" s="141" t="s">
        <v>57</v>
      </c>
      <c r="C42" s="96"/>
      <c r="D42" s="142" t="s">
        <v>46</v>
      </c>
      <c r="E42" s="143">
        <f>SUMIF([8]Rozpocet!O13:O65536,256,[8]Rozpocet!I13:I65536)</f>
        <v>0</v>
      </c>
      <c r="F42" s="13"/>
      <c r="G42" s="148"/>
      <c r="H42" s="114"/>
      <c r="I42" s="111"/>
      <c r="J42" s="149"/>
      <c r="K42" s="145"/>
      <c r="L42" s="140">
        <v>17</v>
      </c>
      <c r="M42" s="109" t="s">
        <v>58</v>
      </c>
      <c r="N42" s="114"/>
      <c r="O42" s="114"/>
      <c r="P42" s="184"/>
      <c r="Q42" s="146" t="s">
        <v>49</v>
      </c>
      <c r="R42" s="183">
        <v>0</v>
      </c>
      <c r="S42" s="13"/>
    </row>
    <row r="43" spans="1:19" ht="20.25" customHeight="1">
      <c r="A43" s="140">
        <v>6</v>
      </c>
      <c r="B43" s="147"/>
      <c r="C43" s="104"/>
      <c r="D43" s="142" t="s">
        <v>50</v>
      </c>
      <c r="E43" s="143">
        <f>SUMIF([8]Rozpocet!O14:O65536,64,[8]Rozpocet!I14:I65536)</f>
        <v>0</v>
      </c>
      <c r="F43" s="13"/>
      <c r="G43" s="148"/>
      <c r="H43" s="114"/>
      <c r="I43" s="111"/>
      <c r="J43" s="149"/>
      <c r="K43" s="145"/>
      <c r="L43" s="140">
        <v>18</v>
      </c>
      <c r="M43" s="144" t="s">
        <v>59</v>
      </c>
      <c r="N43" s="114"/>
      <c r="O43" s="114"/>
      <c r="P43" s="114"/>
      <c r="Q43" s="111"/>
      <c r="R43" s="143">
        <f>SUMIF([8]Rozpocet!O14:O65536,1024,[8]Rozpocet!I14:I65536)</f>
        <v>0</v>
      </c>
      <c r="S43" s="13"/>
    </row>
    <row r="44" spans="1:19" ht="20.25" customHeight="1">
      <c r="A44" s="140">
        <v>7</v>
      </c>
      <c r="B44" s="150" t="s">
        <v>60</v>
      </c>
      <c r="C44" s="114"/>
      <c r="D44" s="111"/>
      <c r="E44" s="151">
        <f>SUM(E38:E43)</f>
        <v>0</v>
      </c>
      <c r="F44" s="9"/>
      <c r="G44" s="140">
        <v>12</v>
      </c>
      <c r="H44" s="150" t="s">
        <v>61</v>
      </c>
      <c r="I44" s="111"/>
      <c r="J44" s="152">
        <f>SUM(J38:J41)</f>
        <v>0</v>
      </c>
      <c r="K44" s="153"/>
      <c r="L44" s="140">
        <v>19</v>
      </c>
      <c r="M44" s="141" t="s">
        <v>62</v>
      </c>
      <c r="N44" s="95"/>
      <c r="O44" s="95"/>
      <c r="P44" s="95"/>
      <c r="Q44" s="154"/>
      <c r="R44" s="151">
        <f>SUM(R38:R43)</f>
        <v>0</v>
      </c>
      <c r="S44" s="9"/>
    </row>
    <row r="45" spans="1:19" ht="20.25" customHeight="1">
      <c r="A45" s="155">
        <v>20</v>
      </c>
      <c r="B45" s="156" t="s">
        <v>63</v>
      </c>
      <c r="C45" s="157"/>
      <c r="D45" s="158"/>
      <c r="E45" s="159">
        <f>SUMIF([8]Rozpocet!O14:O65536,512,[8]Rozpocet!I14:I65536)</f>
        <v>0</v>
      </c>
      <c r="F45" s="8"/>
      <c r="G45" s="155">
        <v>21</v>
      </c>
      <c r="H45" s="156" t="s">
        <v>64</v>
      </c>
      <c r="I45" s="158"/>
      <c r="J45" s="182">
        <v>0</v>
      </c>
      <c r="K45" s="160">
        <f>M49</f>
        <v>20</v>
      </c>
      <c r="L45" s="155">
        <v>22</v>
      </c>
      <c r="M45" s="156" t="s">
        <v>65</v>
      </c>
      <c r="N45" s="157"/>
      <c r="O45" s="157"/>
      <c r="P45" s="157"/>
      <c r="Q45" s="158"/>
      <c r="R45" s="159">
        <f>SUMIF([8]Rozpocet!O14:O65536,"&lt;4",[8]Rozpocet!I14:I65536)+SUMIF([8]Rozpocet!O14:O65536,"&gt;1024",[8]Rozpocet!I14:I65536)</f>
        <v>0</v>
      </c>
      <c r="S45" s="8"/>
    </row>
    <row r="46" spans="1:19" ht="20.25" customHeight="1">
      <c r="A46" s="161" t="s">
        <v>22</v>
      </c>
      <c r="B46" s="92"/>
      <c r="C46" s="92"/>
      <c r="D46" s="92"/>
      <c r="E46" s="92"/>
      <c r="F46" s="162"/>
      <c r="G46" s="163"/>
      <c r="H46" s="92"/>
      <c r="I46" s="92"/>
      <c r="J46" s="92"/>
      <c r="K46" s="92"/>
      <c r="L46" s="135" t="s">
        <v>66</v>
      </c>
      <c r="M46" s="125"/>
      <c r="N46" s="137" t="s">
        <v>67</v>
      </c>
      <c r="O46" s="124"/>
      <c r="P46" s="124"/>
      <c r="Q46" s="124"/>
      <c r="R46" s="124"/>
      <c r="S46" s="10"/>
    </row>
    <row r="47" spans="1:19" ht="20.25" customHeight="1">
      <c r="A47" s="93"/>
      <c r="B47" s="6"/>
      <c r="C47" s="6"/>
      <c r="D47" s="6"/>
      <c r="E47" s="6"/>
      <c r="F47" s="99"/>
      <c r="G47" s="164"/>
      <c r="H47" s="6"/>
      <c r="I47" s="6"/>
      <c r="J47" s="6"/>
      <c r="K47" s="6"/>
      <c r="L47" s="140">
        <v>23</v>
      </c>
      <c r="M47" s="144" t="s">
        <v>68</v>
      </c>
      <c r="N47" s="114"/>
      <c r="O47" s="114"/>
      <c r="P47" s="114"/>
      <c r="Q47" s="13"/>
      <c r="R47" s="151">
        <f>ROUND(E44+J44+R44+E45+J45+R45,2)</f>
        <v>0</v>
      </c>
      <c r="S47" s="9"/>
    </row>
    <row r="48" spans="1:19" ht="20.25" customHeight="1">
      <c r="A48" s="165" t="s">
        <v>69</v>
      </c>
      <c r="B48" s="103"/>
      <c r="C48" s="103"/>
      <c r="D48" s="103"/>
      <c r="E48" s="103"/>
      <c r="F48" s="104"/>
      <c r="G48" s="166" t="s">
        <v>70</v>
      </c>
      <c r="H48" s="103"/>
      <c r="I48" s="103"/>
      <c r="J48" s="103"/>
      <c r="K48" s="103"/>
      <c r="L48" s="140">
        <v>24</v>
      </c>
      <c r="M48" s="167">
        <v>10</v>
      </c>
      <c r="N48" s="104" t="s">
        <v>49</v>
      </c>
      <c r="O48" s="168">
        <f>R47-O49</f>
        <v>0</v>
      </c>
      <c r="P48" s="114" t="s">
        <v>71</v>
      </c>
      <c r="Q48" s="111"/>
      <c r="R48" s="169">
        <f>ROUNDUP(O48*M48/100,1)</f>
        <v>0</v>
      </c>
      <c r="S48" s="14"/>
    </row>
    <row r="49" spans="1:19" ht="20.25" customHeight="1" thickBot="1">
      <c r="A49" s="170" t="s">
        <v>20</v>
      </c>
      <c r="B49" s="95"/>
      <c r="C49" s="95"/>
      <c r="D49" s="95"/>
      <c r="E49" s="95"/>
      <c r="F49" s="96"/>
      <c r="G49" s="171"/>
      <c r="H49" s="95"/>
      <c r="I49" s="95"/>
      <c r="J49" s="95"/>
      <c r="K49" s="95"/>
      <c r="L49" s="140">
        <v>25</v>
      </c>
      <c r="M49" s="172">
        <v>20</v>
      </c>
      <c r="N49" s="111" t="s">
        <v>49</v>
      </c>
      <c r="O49" s="168">
        <f>ROUND(SUMIF([8]Rozpocet!N14:N65536,M49,[8]Rozpocet!I14:I65536)+SUMIF(P38:P42,M49,R38:R42)+IF(K45=M49,J45,0),2)</f>
        <v>0</v>
      </c>
      <c r="P49" s="114" t="s">
        <v>71</v>
      </c>
      <c r="Q49" s="111"/>
      <c r="R49" s="143">
        <f>ROUNDUP(O49*M49/100,1)</f>
        <v>0</v>
      </c>
      <c r="S49" s="13"/>
    </row>
    <row r="50" spans="1:19" ht="20.25" customHeight="1" thickBot="1">
      <c r="A50" s="93"/>
      <c r="B50" s="6"/>
      <c r="C50" s="6"/>
      <c r="D50" s="6"/>
      <c r="E50" s="6"/>
      <c r="F50" s="99"/>
      <c r="G50" s="164"/>
      <c r="H50" s="6"/>
      <c r="I50" s="6"/>
      <c r="J50" s="6"/>
      <c r="K50" s="6"/>
      <c r="L50" s="155">
        <v>26</v>
      </c>
      <c r="M50" s="173" t="s">
        <v>72</v>
      </c>
      <c r="N50" s="157"/>
      <c r="O50" s="157"/>
      <c r="P50" s="157"/>
      <c r="Q50" s="174"/>
      <c r="R50" s="175">
        <f>R47+R48+R49</f>
        <v>0</v>
      </c>
      <c r="S50" s="15"/>
    </row>
    <row r="51" spans="1:19" ht="20.25" customHeight="1">
      <c r="A51" s="165" t="s">
        <v>69</v>
      </c>
      <c r="B51" s="103"/>
      <c r="C51" s="103"/>
      <c r="D51" s="103"/>
      <c r="E51" s="103"/>
      <c r="F51" s="104"/>
      <c r="G51" s="166" t="s">
        <v>70</v>
      </c>
      <c r="H51" s="103"/>
      <c r="I51" s="103"/>
      <c r="J51" s="103"/>
      <c r="K51" s="103"/>
      <c r="L51" s="135" t="s">
        <v>73</v>
      </c>
      <c r="M51" s="125"/>
      <c r="N51" s="137" t="s">
        <v>74</v>
      </c>
      <c r="O51" s="124"/>
      <c r="P51" s="124"/>
      <c r="Q51" s="124"/>
      <c r="R51" s="176"/>
      <c r="S51" s="10"/>
    </row>
    <row r="52" spans="1:19" ht="20.25" customHeight="1">
      <c r="A52" s="170" t="s">
        <v>24</v>
      </c>
      <c r="B52" s="95"/>
      <c r="C52" s="95"/>
      <c r="D52" s="95"/>
      <c r="E52" s="95"/>
      <c r="F52" s="96"/>
      <c r="G52" s="171"/>
      <c r="H52" s="95"/>
      <c r="I52" s="95"/>
      <c r="J52" s="95"/>
      <c r="K52" s="95"/>
      <c r="L52" s="140">
        <v>27</v>
      </c>
      <c r="M52" s="144" t="s">
        <v>75</v>
      </c>
      <c r="N52" s="114"/>
      <c r="O52" s="114"/>
      <c r="P52" s="114"/>
      <c r="Q52" s="111"/>
      <c r="R52" s="183">
        <v>0</v>
      </c>
      <c r="S52" s="13"/>
    </row>
    <row r="53" spans="1:19" ht="20.25" customHeight="1">
      <c r="A53" s="93"/>
      <c r="B53" s="6"/>
      <c r="C53" s="6"/>
      <c r="D53" s="6"/>
      <c r="E53" s="6"/>
      <c r="F53" s="99"/>
      <c r="G53" s="164"/>
      <c r="H53" s="6"/>
      <c r="I53" s="6"/>
      <c r="J53" s="6"/>
      <c r="K53" s="6"/>
      <c r="L53" s="140">
        <v>28</v>
      </c>
      <c r="M53" s="144" t="s">
        <v>76</v>
      </c>
      <c r="N53" s="114"/>
      <c r="O53" s="114"/>
      <c r="P53" s="114"/>
      <c r="Q53" s="111"/>
      <c r="R53" s="183">
        <v>0</v>
      </c>
      <c r="S53" s="13"/>
    </row>
    <row r="54" spans="1:19" ht="20.25" customHeight="1">
      <c r="A54" s="177" t="s">
        <v>69</v>
      </c>
      <c r="B54" s="119"/>
      <c r="C54" s="119"/>
      <c r="D54" s="119"/>
      <c r="E54" s="119"/>
      <c r="F54" s="178"/>
      <c r="G54" s="179" t="s">
        <v>70</v>
      </c>
      <c r="H54" s="119"/>
      <c r="I54" s="119"/>
      <c r="J54" s="119"/>
      <c r="K54" s="119"/>
      <c r="L54" s="155">
        <v>29</v>
      </c>
      <c r="M54" s="156" t="s">
        <v>77</v>
      </c>
      <c r="N54" s="157"/>
      <c r="O54" s="157"/>
      <c r="P54" s="157"/>
      <c r="Q54" s="158"/>
      <c r="R54" s="185">
        <v>0</v>
      </c>
      <c r="S54" s="16"/>
    </row>
  </sheetData>
  <pageMargins left="0.7" right="0.7" top="0.78740157499999996" bottom="0.78740157499999996" header="0.3" footer="0.3"/>
  <pageSetup paperSize="9" scale="92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E18"/>
  <sheetViews>
    <sheetView zoomScaleNormal="100" workbookViewId="0">
      <selection activeCell="C31" sqref="C31"/>
    </sheetView>
  </sheetViews>
  <sheetFormatPr defaultRowHeight="12.75"/>
  <cols>
    <col min="1" max="1" width="11.7109375" style="1" customWidth="1"/>
    <col min="2" max="2" width="55.7109375" style="1" customWidth="1"/>
    <col min="3" max="3" width="13.5703125" style="1" customWidth="1"/>
    <col min="4" max="4" width="13.7109375" style="1" hidden="1" customWidth="1"/>
    <col min="5" max="5" width="13.85546875" style="1" hidden="1" customWidth="1"/>
    <col min="6" max="16384" width="9.140625" style="1"/>
  </cols>
  <sheetData>
    <row r="1" spans="1:5" ht="18" customHeight="1">
      <c r="A1" s="17" t="s">
        <v>78</v>
      </c>
      <c r="B1" s="73"/>
      <c r="C1" s="73"/>
      <c r="D1" s="73"/>
      <c r="E1" s="73"/>
    </row>
    <row r="2" spans="1:5" ht="12" customHeight="1">
      <c r="A2" s="18" t="s">
        <v>79</v>
      </c>
      <c r="B2" s="19" t="str">
        <f>'[8]Krycí list'!E5</f>
        <v>SPŠ Mladé Buky</v>
      </c>
      <c r="C2" s="74"/>
      <c r="D2" s="74"/>
      <c r="E2" s="74"/>
    </row>
    <row r="3" spans="1:5" ht="12" customHeight="1">
      <c r="A3" s="18" t="s">
        <v>80</v>
      </c>
      <c r="B3" s="19" t="str">
        <f>'[8]Krycí list'!E7</f>
        <v>tlakový vzduch</v>
      </c>
      <c r="C3" s="75"/>
      <c r="D3" s="19"/>
      <c r="E3" s="76"/>
    </row>
    <row r="4" spans="1:5" ht="12" customHeight="1">
      <c r="A4" s="18" t="s">
        <v>81</v>
      </c>
      <c r="B4" s="19" t="str">
        <f>'[8]Krycí list'!E9</f>
        <v xml:space="preserve"> </v>
      </c>
      <c r="C4" s="75"/>
      <c r="D4" s="19"/>
      <c r="E4" s="76"/>
    </row>
    <row r="5" spans="1:5" ht="12" customHeight="1">
      <c r="A5" s="19" t="s">
        <v>82</v>
      </c>
      <c r="B5" s="19" t="str">
        <f>'[8]Krycí list'!P5</f>
        <v xml:space="preserve"> </v>
      </c>
      <c r="C5" s="75"/>
      <c r="D5" s="19"/>
      <c r="E5" s="76"/>
    </row>
    <row r="6" spans="1:5" ht="6" customHeight="1">
      <c r="A6" s="19"/>
      <c r="B6" s="19"/>
      <c r="C6" s="75"/>
      <c r="D6" s="19"/>
      <c r="E6" s="76"/>
    </row>
    <row r="7" spans="1:5" ht="12" customHeight="1">
      <c r="A7" s="19" t="s">
        <v>83</v>
      </c>
      <c r="B7" s="19" t="str">
        <f>'[8]Krycí list'!E26</f>
        <v>Královehradecký kraj</v>
      </c>
      <c r="C7" s="75"/>
      <c r="D7" s="19"/>
      <c r="E7" s="76"/>
    </row>
    <row r="8" spans="1:5" ht="12" customHeight="1">
      <c r="A8" s="19" t="s">
        <v>84</v>
      </c>
      <c r="B8" s="19" t="str">
        <f>'[8]Krycí list'!E28</f>
        <v xml:space="preserve"> </v>
      </c>
      <c r="C8" s="75"/>
      <c r="D8" s="19"/>
      <c r="E8" s="76"/>
    </row>
    <row r="9" spans="1:5" ht="12" customHeight="1">
      <c r="A9" s="19" t="s">
        <v>85</v>
      </c>
      <c r="B9" s="19" t="s">
        <v>636</v>
      </c>
      <c r="C9" s="75"/>
      <c r="D9" s="19"/>
      <c r="E9" s="76"/>
    </row>
    <row r="10" spans="1:5" ht="6" customHeight="1">
      <c r="A10" s="73"/>
      <c r="B10" s="73"/>
      <c r="C10" s="73"/>
      <c r="D10" s="73"/>
      <c r="E10" s="73"/>
    </row>
    <row r="11" spans="1:5" ht="12" customHeight="1">
      <c r="A11" s="24" t="s">
        <v>87</v>
      </c>
      <c r="B11" s="25" t="s">
        <v>88</v>
      </c>
      <c r="C11" s="77" t="s">
        <v>89</v>
      </c>
      <c r="D11" s="78" t="s">
        <v>90</v>
      </c>
      <c r="E11" s="77" t="s">
        <v>91</v>
      </c>
    </row>
    <row r="12" spans="1:5" ht="12" customHeight="1">
      <c r="A12" s="26">
        <v>1</v>
      </c>
      <c r="B12" s="27">
        <v>2</v>
      </c>
      <c r="C12" s="79">
        <v>3</v>
      </c>
      <c r="D12" s="80">
        <v>4</v>
      </c>
      <c r="E12" s="79">
        <v>5</v>
      </c>
    </row>
    <row r="13" spans="1:5" ht="3.75" customHeight="1">
      <c r="A13" s="81"/>
      <c r="B13" s="82"/>
      <c r="C13" s="82"/>
      <c r="D13" s="82"/>
      <c r="E13" s="83"/>
    </row>
    <row r="14" spans="1:5" s="20" customFormat="1" ht="12.75" customHeight="1">
      <c r="A14" s="39" t="str">
        <f>[8]Rozpocet!D14</f>
        <v>M</v>
      </c>
      <c r="B14" s="40" t="str">
        <f>[8]Rozpocet!E14</f>
        <v>Práce a dodávky M</v>
      </c>
      <c r="C14" s="58">
        <f>[8]Rozpocet!I14</f>
        <v>0</v>
      </c>
      <c r="D14" s="59">
        <f>[8]Rozpocet!K14</f>
        <v>0</v>
      </c>
      <c r="E14" s="59">
        <f>[8]Rozpocet!M14</f>
        <v>0</v>
      </c>
    </row>
    <row r="15" spans="1:5" s="20" customFormat="1" ht="12.75" customHeight="1">
      <c r="A15" s="30" t="str">
        <f>[8]Rozpocet!D15</f>
        <v>23-M</v>
      </c>
      <c r="B15" s="31" t="str">
        <f>[8]Rozpocet!E15</f>
        <v>Montáže potrubí</v>
      </c>
      <c r="C15" s="52">
        <f>[8]Rozpocet!I15</f>
        <v>0</v>
      </c>
      <c r="D15" s="53">
        <f>[8]Rozpocet!K15</f>
        <v>0</v>
      </c>
      <c r="E15" s="53">
        <f>[8]Rozpocet!M15</f>
        <v>0</v>
      </c>
    </row>
    <row r="16" spans="1:5" s="20" customFormat="1" ht="12.75" customHeight="1">
      <c r="A16" s="39" t="str">
        <f>[8]Rozpocet!D40</f>
        <v>PSV</v>
      </c>
      <c r="B16" s="40" t="str">
        <f>[8]Rozpocet!E40</f>
        <v>Práce a dodávky PSV</v>
      </c>
      <c r="C16" s="58">
        <f>[8]Rozpocet!I40</f>
        <v>0</v>
      </c>
      <c r="D16" s="59">
        <f>[8]Rozpocet!K40</f>
        <v>0</v>
      </c>
      <c r="E16" s="59">
        <f>[8]Rozpocet!M40</f>
        <v>0</v>
      </c>
    </row>
    <row r="17" spans="1:5" s="20" customFormat="1" ht="12.75" customHeight="1">
      <c r="A17" s="30" t="str">
        <f>[8]Rozpocet!D41</f>
        <v>732</v>
      </c>
      <c r="B17" s="31" t="str">
        <f>[8]Rozpocet!E41</f>
        <v>Ústřední vytápění - strojovny</v>
      </c>
      <c r="C17" s="52">
        <f>[8]Rozpocet!I41</f>
        <v>0</v>
      </c>
      <c r="D17" s="53">
        <f>[8]Rozpocet!K41</f>
        <v>0</v>
      </c>
      <c r="E17" s="53">
        <f>[8]Rozpocet!M41</f>
        <v>0</v>
      </c>
    </row>
    <row r="18" spans="1:5" s="21" customFormat="1" ht="12.75" customHeight="1">
      <c r="B18" s="41" t="s">
        <v>92</v>
      </c>
      <c r="C18" s="60">
        <f>[8]Rozpocet!I45</f>
        <v>0</v>
      </c>
      <c r="D18" s="61">
        <f>[8]Rozpocet!K45</f>
        <v>0</v>
      </c>
      <c r="E18" s="61">
        <f>[8]Rozpocet!M45</f>
        <v>0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P45"/>
  <sheetViews>
    <sheetView zoomScaleNormal="100" workbookViewId="0">
      <selection activeCell="T18" sqref="T18"/>
    </sheetView>
  </sheetViews>
  <sheetFormatPr defaultRowHeight="11.25" customHeight="1"/>
  <cols>
    <col min="1" max="1" width="5.5703125" style="1" customWidth="1"/>
    <col min="2" max="2" width="4.42578125" style="1" customWidth="1"/>
    <col min="3" max="3" width="4.7109375" style="1" customWidth="1"/>
    <col min="4" max="4" width="12.7109375" style="1" customWidth="1"/>
    <col min="5" max="5" width="55.5703125" style="1" customWidth="1"/>
    <col min="6" max="6" width="4.7109375" style="1" customWidth="1"/>
    <col min="7" max="7" width="9.85546875" style="1" customWidth="1"/>
    <col min="8" max="8" width="9.7109375" style="1" customWidth="1"/>
    <col min="9" max="9" width="13.5703125" style="1" customWidth="1"/>
    <col min="10" max="10" width="10.5703125" style="1" hidden="1" customWidth="1"/>
    <col min="11" max="11" width="10.85546875" style="1" hidden="1" customWidth="1"/>
    <col min="12" max="12" width="9.7109375" style="1" hidden="1" customWidth="1"/>
    <col min="13" max="13" width="11.5703125" style="1" hidden="1" customWidth="1"/>
    <col min="14" max="14" width="5.28515625" style="1" customWidth="1"/>
    <col min="15" max="15" width="7" style="1" hidden="1" customWidth="1"/>
    <col min="16" max="16" width="7.28515625" style="1" hidden="1" customWidth="1"/>
    <col min="17" max="16384" width="9.140625" style="1"/>
  </cols>
  <sheetData>
    <row r="1" spans="1:16" ht="18" customHeight="1">
      <c r="A1" s="17" t="s">
        <v>93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3"/>
      <c r="P1" s="23"/>
    </row>
    <row r="2" spans="1:16" ht="11.25" customHeight="1">
      <c r="A2" s="18" t="s">
        <v>79</v>
      </c>
      <c r="B2" s="19"/>
      <c r="C2" s="19" t="str">
        <f>'[8]Krycí list'!E5</f>
        <v>SPŠ Mladé Buky</v>
      </c>
      <c r="D2" s="19"/>
      <c r="E2" s="19"/>
      <c r="F2" s="19"/>
      <c r="G2" s="19"/>
      <c r="H2" s="19"/>
      <c r="I2" s="19"/>
      <c r="J2" s="19"/>
      <c r="K2" s="19"/>
      <c r="L2" s="22"/>
      <c r="M2" s="22"/>
      <c r="N2" s="22"/>
      <c r="O2" s="23"/>
      <c r="P2" s="23"/>
    </row>
    <row r="3" spans="1:16" ht="11.25" customHeight="1">
      <c r="A3" s="18" t="s">
        <v>80</v>
      </c>
      <c r="B3" s="19"/>
      <c r="C3" s="19" t="str">
        <f>'[8]Krycí list'!E7</f>
        <v>tlakový vzduch</v>
      </c>
      <c r="D3" s="19"/>
      <c r="E3" s="19"/>
      <c r="F3" s="19"/>
      <c r="G3" s="19"/>
      <c r="H3" s="19"/>
      <c r="I3" s="19"/>
      <c r="J3" s="19"/>
      <c r="K3" s="19"/>
      <c r="L3" s="22"/>
      <c r="M3" s="22"/>
      <c r="N3" s="22"/>
      <c r="O3" s="23"/>
      <c r="P3" s="23"/>
    </row>
    <row r="4" spans="1:16" ht="11.25" customHeight="1">
      <c r="A4" s="18" t="s">
        <v>81</v>
      </c>
      <c r="B4" s="19"/>
      <c r="C4" s="19" t="str">
        <f>'[8]Krycí list'!E9</f>
        <v xml:space="preserve"> </v>
      </c>
      <c r="D4" s="19"/>
      <c r="E4" s="19"/>
      <c r="F4" s="19"/>
      <c r="G4" s="19"/>
      <c r="H4" s="19"/>
      <c r="I4" s="19"/>
      <c r="J4" s="19"/>
      <c r="K4" s="19"/>
      <c r="L4" s="22"/>
      <c r="M4" s="22"/>
      <c r="N4" s="22"/>
      <c r="O4" s="23"/>
      <c r="P4" s="23"/>
    </row>
    <row r="5" spans="1:16" ht="11.25" customHeight="1">
      <c r="A5" s="19" t="s">
        <v>94</v>
      </c>
      <c r="B5" s="19"/>
      <c r="C5" s="19" t="str">
        <f>'[8]Krycí list'!P5</f>
        <v xml:space="preserve"> </v>
      </c>
      <c r="D5" s="19"/>
      <c r="E5" s="19"/>
      <c r="F5" s="19"/>
      <c r="G5" s="19"/>
      <c r="H5" s="19"/>
      <c r="I5" s="19"/>
      <c r="J5" s="19"/>
      <c r="K5" s="19"/>
      <c r="L5" s="22"/>
      <c r="M5" s="22"/>
      <c r="N5" s="22"/>
      <c r="O5" s="23"/>
      <c r="P5" s="23"/>
    </row>
    <row r="6" spans="1:16" ht="6" customHeight="1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  <c r="L6" s="22"/>
      <c r="M6" s="22"/>
      <c r="N6" s="22"/>
      <c r="O6" s="23"/>
      <c r="P6" s="23"/>
    </row>
    <row r="7" spans="1:16" ht="11.25" customHeight="1">
      <c r="A7" s="19" t="s">
        <v>83</v>
      </c>
      <c r="B7" s="19"/>
      <c r="C7" s="19" t="str">
        <f>'[8]Krycí list'!E26</f>
        <v>Královehradecký kraj</v>
      </c>
      <c r="D7" s="19"/>
      <c r="E7" s="19"/>
      <c r="F7" s="19"/>
      <c r="G7" s="19"/>
      <c r="H7" s="19"/>
      <c r="I7" s="19"/>
      <c r="J7" s="19"/>
      <c r="K7" s="19"/>
      <c r="L7" s="22"/>
      <c r="M7" s="22"/>
      <c r="N7" s="22"/>
      <c r="O7" s="23"/>
      <c r="P7" s="23"/>
    </row>
    <row r="8" spans="1:16" ht="11.25" customHeight="1">
      <c r="A8" s="19" t="s">
        <v>84</v>
      </c>
      <c r="B8" s="19"/>
      <c r="C8" s="19" t="str">
        <f>'[8]Krycí list'!E28</f>
        <v xml:space="preserve"> </v>
      </c>
      <c r="D8" s="19"/>
      <c r="E8" s="19"/>
      <c r="F8" s="19"/>
      <c r="G8" s="19"/>
      <c r="H8" s="19"/>
      <c r="I8" s="19"/>
      <c r="J8" s="19"/>
      <c r="K8" s="19"/>
      <c r="L8" s="22"/>
      <c r="M8" s="22"/>
      <c r="N8" s="22"/>
      <c r="O8" s="23"/>
      <c r="P8" s="23"/>
    </row>
    <row r="9" spans="1:16" ht="11.25" customHeight="1">
      <c r="A9" s="19" t="s">
        <v>85</v>
      </c>
      <c r="B9" s="19"/>
      <c r="C9" s="19" t="s">
        <v>636</v>
      </c>
      <c r="D9" s="19"/>
      <c r="E9" s="19"/>
      <c r="F9" s="19"/>
      <c r="G9" s="19"/>
      <c r="H9" s="19"/>
      <c r="I9" s="19"/>
      <c r="J9" s="19"/>
      <c r="K9" s="19"/>
      <c r="L9" s="22"/>
      <c r="M9" s="22"/>
      <c r="N9" s="22"/>
      <c r="O9" s="23"/>
      <c r="P9" s="23"/>
    </row>
    <row r="10" spans="1:16" ht="5.25" customHeight="1">
      <c r="A10" s="22"/>
      <c r="B10" s="22"/>
      <c r="C10" s="22"/>
      <c r="D10" s="22"/>
      <c r="E10" s="22"/>
      <c r="F10" s="22"/>
      <c r="G10" s="22"/>
      <c r="H10" s="42"/>
      <c r="I10" s="22"/>
      <c r="J10" s="22"/>
      <c r="K10" s="22"/>
      <c r="L10" s="22"/>
      <c r="M10" s="22"/>
      <c r="N10" s="42"/>
      <c r="O10" s="23"/>
      <c r="P10" s="23"/>
    </row>
    <row r="11" spans="1:16" ht="21.75" customHeight="1">
      <c r="A11" s="24" t="s">
        <v>95</v>
      </c>
      <c r="B11" s="25" t="s">
        <v>96</v>
      </c>
      <c r="C11" s="25" t="s">
        <v>97</v>
      </c>
      <c r="D11" s="25" t="s">
        <v>98</v>
      </c>
      <c r="E11" s="25" t="s">
        <v>88</v>
      </c>
      <c r="F11" s="25" t="s">
        <v>99</v>
      </c>
      <c r="G11" s="25" t="s">
        <v>100</v>
      </c>
      <c r="H11" s="43" t="s">
        <v>101</v>
      </c>
      <c r="I11" s="25" t="s">
        <v>89</v>
      </c>
      <c r="J11" s="25" t="s">
        <v>102</v>
      </c>
      <c r="K11" s="25" t="s">
        <v>90</v>
      </c>
      <c r="L11" s="25" t="s">
        <v>103</v>
      </c>
      <c r="M11" s="25" t="s">
        <v>104</v>
      </c>
      <c r="N11" s="62" t="s">
        <v>105</v>
      </c>
      <c r="O11" s="66" t="s">
        <v>106</v>
      </c>
      <c r="P11" s="67" t="s">
        <v>107</v>
      </c>
    </row>
    <row r="12" spans="1:16" ht="11.25" customHeight="1">
      <c r="A12" s="26">
        <v>1</v>
      </c>
      <c r="B12" s="27">
        <v>2</v>
      </c>
      <c r="C12" s="27">
        <v>3</v>
      </c>
      <c r="D12" s="27">
        <v>4</v>
      </c>
      <c r="E12" s="27">
        <v>5</v>
      </c>
      <c r="F12" s="27">
        <v>6</v>
      </c>
      <c r="G12" s="27">
        <v>7</v>
      </c>
      <c r="H12" s="44">
        <v>8</v>
      </c>
      <c r="I12" s="27">
        <v>9</v>
      </c>
      <c r="J12" s="27"/>
      <c r="K12" s="27"/>
      <c r="L12" s="27"/>
      <c r="M12" s="27"/>
      <c r="N12" s="63">
        <v>10</v>
      </c>
      <c r="O12" s="68">
        <v>11</v>
      </c>
      <c r="P12" s="69">
        <v>12</v>
      </c>
    </row>
    <row r="13" spans="1:16" ht="3.75" customHeight="1">
      <c r="A13" s="22"/>
      <c r="B13" s="22"/>
      <c r="C13" s="22"/>
      <c r="D13" s="22"/>
      <c r="E13" s="22"/>
      <c r="F13" s="22"/>
      <c r="G13" s="22"/>
      <c r="H13" s="42"/>
      <c r="I13" s="22"/>
      <c r="J13" s="22"/>
      <c r="K13" s="22"/>
      <c r="L13" s="22"/>
      <c r="M13" s="22"/>
      <c r="N13" s="42"/>
      <c r="O13" s="23"/>
      <c r="P13" s="70"/>
    </row>
    <row r="14" spans="1:16" s="20" customFormat="1" ht="12.75" customHeight="1">
      <c r="A14" s="28"/>
      <c r="B14" s="29" t="s">
        <v>66</v>
      </c>
      <c r="C14" s="28"/>
      <c r="D14" s="28" t="s">
        <v>126</v>
      </c>
      <c r="E14" s="28" t="s">
        <v>338</v>
      </c>
      <c r="F14" s="28"/>
      <c r="G14" s="28"/>
      <c r="H14" s="45"/>
      <c r="I14" s="50">
        <f>I15</f>
        <v>0</v>
      </c>
      <c r="J14" s="28"/>
      <c r="K14" s="51">
        <f>K15</f>
        <v>0</v>
      </c>
      <c r="L14" s="28"/>
      <c r="M14" s="51">
        <f>M15</f>
        <v>0</v>
      </c>
      <c r="N14" s="45"/>
      <c r="P14" s="40" t="s">
        <v>109</v>
      </c>
    </row>
    <row r="15" spans="1:16" s="20" customFormat="1" ht="12.75" customHeight="1">
      <c r="B15" s="30" t="s">
        <v>66</v>
      </c>
      <c r="D15" s="31" t="s">
        <v>775</v>
      </c>
      <c r="E15" s="31" t="s">
        <v>776</v>
      </c>
      <c r="H15" s="46"/>
      <c r="I15" s="52">
        <f>SUM(I16:I39)</f>
        <v>0</v>
      </c>
      <c r="K15" s="53">
        <f>SUM(K16:K39)</f>
        <v>0</v>
      </c>
      <c r="M15" s="53">
        <f>SUM(M16:M39)</f>
        <v>0</v>
      </c>
      <c r="N15" s="46"/>
      <c r="P15" s="31" t="s">
        <v>112</v>
      </c>
    </row>
    <row r="16" spans="1:16" s="6" customFormat="1" ht="13.5" customHeight="1">
      <c r="A16" s="32" t="s">
        <v>112</v>
      </c>
      <c r="B16" s="32" t="s">
        <v>113</v>
      </c>
      <c r="C16" s="32" t="s">
        <v>777</v>
      </c>
      <c r="D16" s="6" t="s">
        <v>778</v>
      </c>
      <c r="E16" s="33" t="s">
        <v>779</v>
      </c>
      <c r="F16" s="32" t="s">
        <v>124</v>
      </c>
      <c r="G16" s="34">
        <v>1</v>
      </c>
      <c r="H16" s="47">
        <v>0</v>
      </c>
      <c r="I16" s="54">
        <f t="shared" ref="I16:I39" si="0">ROUND(G16*H16,2)</f>
        <v>0</v>
      </c>
      <c r="J16" s="55">
        <v>0</v>
      </c>
      <c r="K16" s="34">
        <f t="shared" ref="K16:K39" si="1">G16*J16</f>
        <v>0</v>
      </c>
      <c r="L16" s="55">
        <v>0</v>
      </c>
      <c r="M16" s="34">
        <f t="shared" ref="M16:M39" si="2">G16*L16</f>
        <v>0</v>
      </c>
      <c r="N16" s="64">
        <v>20</v>
      </c>
      <c r="O16" s="71">
        <v>1</v>
      </c>
      <c r="P16" s="6" t="s">
        <v>11</v>
      </c>
    </row>
    <row r="17" spans="1:16" s="6" customFormat="1" ht="13.5" customHeight="1">
      <c r="A17" s="35" t="s">
        <v>11</v>
      </c>
      <c r="B17" s="35" t="s">
        <v>126</v>
      </c>
      <c r="C17" s="35" t="s">
        <v>127</v>
      </c>
      <c r="D17" s="36" t="s">
        <v>780</v>
      </c>
      <c r="E17" s="37" t="s">
        <v>781</v>
      </c>
      <c r="F17" s="35" t="s">
        <v>124</v>
      </c>
      <c r="G17" s="38">
        <v>1</v>
      </c>
      <c r="H17" s="48">
        <v>0</v>
      </c>
      <c r="I17" s="56">
        <f t="shared" si="0"/>
        <v>0</v>
      </c>
      <c r="J17" s="57">
        <v>0</v>
      </c>
      <c r="K17" s="38">
        <f t="shared" si="1"/>
        <v>0</v>
      </c>
      <c r="L17" s="57">
        <v>0</v>
      </c>
      <c r="M17" s="38">
        <f t="shared" si="2"/>
        <v>0</v>
      </c>
      <c r="N17" s="65">
        <v>20</v>
      </c>
      <c r="O17" s="72">
        <v>2</v>
      </c>
      <c r="P17" s="36" t="s">
        <v>11</v>
      </c>
    </row>
    <row r="18" spans="1:16" s="6" customFormat="1" ht="13.5" customHeight="1">
      <c r="A18" s="32" t="s">
        <v>121</v>
      </c>
      <c r="B18" s="32" t="s">
        <v>113</v>
      </c>
      <c r="C18" s="32" t="s">
        <v>777</v>
      </c>
      <c r="D18" s="6" t="s">
        <v>782</v>
      </c>
      <c r="E18" s="33" t="s">
        <v>783</v>
      </c>
      <c r="F18" s="32" t="s">
        <v>124</v>
      </c>
      <c r="G18" s="34">
        <v>10</v>
      </c>
      <c r="H18" s="47">
        <v>0</v>
      </c>
      <c r="I18" s="54">
        <f t="shared" si="0"/>
        <v>0</v>
      </c>
      <c r="J18" s="55">
        <v>0</v>
      </c>
      <c r="K18" s="34">
        <f t="shared" si="1"/>
        <v>0</v>
      </c>
      <c r="L18" s="55">
        <v>0</v>
      </c>
      <c r="M18" s="34">
        <f t="shared" si="2"/>
        <v>0</v>
      </c>
      <c r="N18" s="64">
        <v>20</v>
      </c>
      <c r="O18" s="71">
        <v>1</v>
      </c>
      <c r="P18" s="6" t="s">
        <v>11</v>
      </c>
    </row>
    <row r="19" spans="1:16" s="6" customFormat="1" ht="13.5" customHeight="1">
      <c r="A19" s="35" t="s">
        <v>125</v>
      </c>
      <c r="B19" s="35" t="s">
        <v>126</v>
      </c>
      <c r="C19" s="35" t="s">
        <v>127</v>
      </c>
      <c r="D19" s="36" t="s">
        <v>784</v>
      </c>
      <c r="E19" s="37" t="s">
        <v>785</v>
      </c>
      <c r="F19" s="35" t="s">
        <v>124</v>
      </c>
      <c r="G19" s="38">
        <v>3</v>
      </c>
      <c r="H19" s="48">
        <v>0</v>
      </c>
      <c r="I19" s="56">
        <f t="shared" si="0"/>
        <v>0</v>
      </c>
      <c r="J19" s="57">
        <v>0</v>
      </c>
      <c r="K19" s="38">
        <f t="shared" si="1"/>
        <v>0</v>
      </c>
      <c r="L19" s="57">
        <v>0</v>
      </c>
      <c r="M19" s="38">
        <f t="shared" si="2"/>
        <v>0</v>
      </c>
      <c r="N19" s="65">
        <v>20</v>
      </c>
      <c r="O19" s="72">
        <v>2</v>
      </c>
      <c r="P19" s="36" t="s">
        <v>11</v>
      </c>
    </row>
    <row r="20" spans="1:16" s="6" customFormat="1" ht="13.5" customHeight="1">
      <c r="A20" s="35" t="s">
        <v>132</v>
      </c>
      <c r="B20" s="35" t="s">
        <v>126</v>
      </c>
      <c r="C20" s="35" t="s">
        <v>127</v>
      </c>
      <c r="D20" s="36" t="s">
        <v>786</v>
      </c>
      <c r="E20" s="37" t="s">
        <v>787</v>
      </c>
      <c r="F20" s="35" t="s">
        <v>124</v>
      </c>
      <c r="G20" s="38">
        <v>3</v>
      </c>
      <c r="H20" s="48">
        <v>0</v>
      </c>
      <c r="I20" s="56">
        <f t="shared" si="0"/>
        <v>0</v>
      </c>
      <c r="J20" s="57">
        <v>0</v>
      </c>
      <c r="K20" s="38">
        <f t="shared" si="1"/>
        <v>0</v>
      </c>
      <c r="L20" s="57">
        <v>0</v>
      </c>
      <c r="M20" s="38">
        <f t="shared" si="2"/>
        <v>0</v>
      </c>
      <c r="N20" s="65">
        <v>20</v>
      </c>
      <c r="O20" s="72">
        <v>2</v>
      </c>
      <c r="P20" s="36" t="s">
        <v>11</v>
      </c>
    </row>
    <row r="21" spans="1:16" s="6" customFormat="1" ht="13.5" customHeight="1">
      <c r="A21" s="35" t="s">
        <v>110</v>
      </c>
      <c r="B21" s="35" t="s">
        <v>126</v>
      </c>
      <c r="C21" s="35" t="s">
        <v>127</v>
      </c>
      <c r="D21" s="36" t="s">
        <v>788</v>
      </c>
      <c r="E21" s="37" t="s">
        <v>789</v>
      </c>
      <c r="F21" s="35" t="s">
        <v>124</v>
      </c>
      <c r="G21" s="38">
        <v>1</v>
      </c>
      <c r="H21" s="48">
        <v>0</v>
      </c>
      <c r="I21" s="56">
        <f t="shared" si="0"/>
        <v>0</v>
      </c>
      <c r="J21" s="57">
        <v>0</v>
      </c>
      <c r="K21" s="38">
        <f t="shared" si="1"/>
        <v>0</v>
      </c>
      <c r="L21" s="57">
        <v>0</v>
      </c>
      <c r="M21" s="38">
        <f t="shared" si="2"/>
        <v>0</v>
      </c>
      <c r="N21" s="65">
        <v>20</v>
      </c>
      <c r="O21" s="72">
        <v>2</v>
      </c>
      <c r="P21" s="36" t="s">
        <v>11</v>
      </c>
    </row>
    <row r="22" spans="1:16" s="6" customFormat="1" ht="13.5" customHeight="1">
      <c r="A22" s="35" t="s">
        <v>138</v>
      </c>
      <c r="B22" s="35" t="s">
        <v>126</v>
      </c>
      <c r="C22" s="35" t="s">
        <v>127</v>
      </c>
      <c r="D22" s="36" t="s">
        <v>790</v>
      </c>
      <c r="E22" s="37" t="s">
        <v>791</v>
      </c>
      <c r="F22" s="35" t="s">
        <v>124</v>
      </c>
      <c r="G22" s="38">
        <v>3</v>
      </c>
      <c r="H22" s="48">
        <v>0</v>
      </c>
      <c r="I22" s="56">
        <f t="shared" si="0"/>
        <v>0</v>
      </c>
      <c r="J22" s="57">
        <v>0</v>
      </c>
      <c r="K22" s="38">
        <f t="shared" si="1"/>
        <v>0</v>
      </c>
      <c r="L22" s="57">
        <v>0</v>
      </c>
      <c r="M22" s="38">
        <f t="shared" si="2"/>
        <v>0</v>
      </c>
      <c r="N22" s="65">
        <v>20</v>
      </c>
      <c r="O22" s="72">
        <v>2</v>
      </c>
      <c r="P22" s="36" t="s">
        <v>11</v>
      </c>
    </row>
    <row r="23" spans="1:16" s="6" customFormat="1" ht="13.5" customHeight="1">
      <c r="A23" s="32" t="s">
        <v>142</v>
      </c>
      <c r="B23" s="32" t="s">
        <v>113</v>
      </c>
      <c r="C23" s="32" t="s">
        <v>777</v>
      </c>
      <c r="D23" s="6" t="s">
        <v>792</v>
      </c>
      <c r="E23" s="33" t="s">
        <v>793</v>
      </c>
      <c r="F23" s="32" t="s">
        <v>124</v>
      </c>
      <c r="G23" s="34">
        <v>4</v>
      </c>
      <c r="H23" s="47">
        <v>0</v>
      </c>
      <c r="I23" s="54">
        <f t="shared" si="0"/>
        <v>0</v>
      </c>
      <c r="J23" s="55">
        <v>0</v>
      </c>
      <c r="K23" s="34">
        <f t="shared" si="1"/>
        <v>0</v>
      </c>
      <c r="L23" s="55">
        <v>0</v>
      </c>
      <c r="M23" s="34">
        <f t="shared" si="2"/>
        <v>0</v>
      </c>
      <c r="N23" s="64">
        <v>20</v>
      </c>
      <c r="O23" s="71">
        <v>1</v>
      </c>
      <c r="P23" s="6" t="s">
        <v>11</v>
      </c>
    </row>
    <row r="24" spans="1:16" s="6" customFormat="1" ht="13.5" customHeight="1">
      <c r="A24" s="35" t="s">
        <v>130</v>
      </c>
      <c r="B24" s="35" t="s">
        <v>126</v>
      </c>
      <c r="C24" s="35" t="s">
        <v>127</v>
      </c>
      <c r="D24" s="36" t="s">
        <v>794</v>
      </c>
      <c r="E24" s="37" t="s">
        <v>795</v>
      </c>
      <c r="F24" s="35" t="s">
        <v>124</v>
      </c>
      <c r="G24" s="38">
        <v>1</v>
      </c>
      <c r="H24" s="48">
        <v>0</v>
      </c>
      <c r="I24" s="56">
        <f t="shared" si="0"/>
        <v>0</v>
      </c>
      <c r="J24" s="57">
        <v>0</v>
      </c>
      <c r="K24" s="38">
        <f t="shared" si="1"/>
        <v>0</v>
      </c>
      <c r="L24" s="57">
        <v>0</v>
      </c>
      <c r="M24" s="38">
        <f t="shared" si="2"/>
        <v>0</v>
      </c>
      <c r="N24" s="65">
        <v>20</v>
      </c>
      <c r="O24" s="72">
        <v>2</v>
      </c>
      <c r="P24" s="36" t="s">
        <v>11</v>
      </c>
    </row>
    <row r="25" spans="1:16" s="6" customFormat="1" ht="13.5" customHeight="1">
      <c r="A25" s="35" t="s">
        <v>148</v>
      </c>
      <c r="B25" s="35" t="s">
        <v>126</v>
      </c>
      <c r="C25" s="35" t="s">
        <v>127</v>
      </c>
      <c r="D25" s="36" t="s">
        <v>796</v>
      </c>
      <c r="E25" s="37" t="s">
        <v>797</v>
      </c>
      <c r="F25" s="35" t="s">
        <v>124</v>
      </c>
      <c r="G25" s="38">
        <v>1</v>
      </c>
      <c r="H25" s="48">
        <v>0</v>
      </c>
      <c r="I25" s="56">
        <f t="shared" si="0"/>
        <v>0</v>
      </c>
      <c r="J25" s="57">
        <v>0</v>
      </c>
      <c r="K25" s="38">
        <f t="shared" si="1"/>
        <v>0</v>
      </c>
      <c r="L25" s="57">
        <v>0</v>
      </c>
      <c r="M25" s="38">
        <f t="shared" si="2"/>
        <v>0</v>
      </c>
      <c r="N25" s="65">
        <v>20</v>
      </c>
      <c r="O25" s="72">
        <v>2</v>
      </c>
      <c r="P25" s="36" t="s">
        <v>11</v>
      </c>
    </row>
    <row r="26" spans="1:16" s="6" customFormat="1" ht="13.5" customHeight="1">
      <c r="A26" s="35" t="s">
        <v>151</v>
      </c>
      <c r="B26" s="35" t="s">
        <v>126</v>
      </c>
      <c r="C26" s="35" t="s">
        <v>127</v>
      </c>
      <c r="D26" s="36" t="s">
        <v>798</v>
      </c>
      <c r="E26" s="37" t="s">
        <v>799</v>
      </c>
      <c r="F26" s="35" t="s">
        <v>124</v>
      </c>
      <c r="G26" s="38">
        <v>2</v>
      </c>
      <c r="H26" s="48">
        <v>0</v>
      </c>
      <c r="I26" s="56">
        <f t="shared" si="0"/>
        <v>0</v>
      </c>
      <c r="J26" s="57">
        <v>0</v>
      </c>
      <c r="K26" s="38">
        <f t="shared" si="1"/>
        <v>0</v>
      </c>
      <c r="L26" s="57">
        <v>0</v>
      </c>
      <c r="M26" s="38">
        <f t="shared" si="2"/>
        <v>0</v>
      </c>
      <c r="N26" s="65">
        <v>20</v>
      </c>
      <c r="O26" s="72">
        <v>2</v>
      </c>
      <c r="P26" s="36" t="s">
        <v>11</v>
      </c>
    </row>
    <row r="27" spans="1:16" s="6" customFormat="1" ht="13.5" customHeight="1">
      <c r="A27" s="32" t="s">
        <v>154</v>
      </c>
      <c r="B27" s="32" t="s">
        <v>113</v>
      </c>
      <c r="C27" s="32" t="s">
        <v>777</v>
      </c>
      <c r="D27" s="6" t="s">
        <v>800</v>
      </c>
      <c r="E27" s="33" t="s">
        <v>801</v>
      </c>
      <c r="F27" s="32" t="s">
        <v>124</v>
      </c>
      <c r="G27" s="34">
        <v>1</v>
      </c>
      <c r="H27" s="47">
        <v>0</v>
      </c>
      <c r="I27" s="54">
        <f t="shared" si="0"/>
        <v>0</v>
      </c>
      <c r="J27" s="55">
        <v>0</v>
      </c>
      <c r="K27" s="34">
        <f t="shared" si="1"/>
        <v>0</v>
      </c>
      <c r="L27" s="55">
        <v>0</v>
      </c>
      <c r="M27" s="34">
        <f t="shared" si="2"/>
        <v>0</v>
      </c>
      <c r="N27" s="64">
        <v>20</v>
      </c>
      <c r="O27" s="71">
        <v>1</v>
      </c>
      <c r="P27" s="6" t="s">
        <v>11</v>
      </c>
    </row>
    <row r="28" spans="1:16" s="6" customFormat="1" ht="13.5" customHeight="1">
      <c r="A28" s="35" t="s">
        <v>157</v>
      </c>
      <c r="B28" s="35" t="s">
        <v>126</v>
      </c>
      <c r="C28" s="35" t="s">
        <v>127</v>
      </c>
      <c r="D28" s="36" t="s">
        <v>802</v>
      </c>
      <c r="E28" s="37" t="s">
        <v>803</v>
      </c>
      <c r="F28" s="35" t="s">
        <v>124</v>
      </c>
      <c r="G28" s="38">
        <v>1</v>
      </c>
      <c r="H28" s="48">
        <v>0</v>
      </c>
      <c r="I28" s="56">
        <f t="shared" si="0"/>
        <v>0</v>
      </c>
      <c r="J28" s="57">
        <v>0</v>
      </c>
      <c r="K28" s="38">
        <f t="shared" si="1"/>
        <v>0</v>
      </c>
      <c r="L28" s="57">
        <v>0</v>
      </c>
      <c r="M28" s="38">
        <f t="shared" si="2"/>
        <v>0</v>
      </c>
      <c r="N28" s="65">
        <v>20</v>
      </c>
      <c r="O28" s="72">
        <v>2</v>
      </c>
      <c r="P28" s="36" t="s">
        <v>11</v>
      </c>
    </row>
    <row r="29" spans="1:16" s="6" customFormat="1" ht="13.5" customHeight="1">
      <c r="A29" s="35" t="s">
        <v>161</v>
      </c>
      <c r="B29" s="35" t="s">
        <v>126</v>
      </c>
      <c r="C29" s="35" t="s">
        <v>127</v>
      </c>
      <c r="D29" s="36" t="s">
        <v>804</v>
      </c>
      <c r="E29" s="37" t="s">
        <v>805</v>
      </c>
      <c r="F29" s="35" t="s">
        <v>124</v>
      </c>
      <c r="G29" s="38">
        <v>20</v>
      </c>
      <c r="H29" s="48">
        <v>0</v>
      </c>
      <c r="I29" s="56">
        <f t="shared" si="0"/>
        <v>0</v>
      </c>
      <c r="J29" s="57">
        <v>0</v>
      </c>
      <c r="K29" s="38">
        <f t="shared" si="1"/>
        <v>0</v>
      </c>
      <c r="L29" s="57">
        <v>0</v>
      </c>
      <c r="M29" s="38">
        <f t="shared" si="2"/>
        <v>0</v>
      </c>
      <c r="N29" s="65">
        <v>20</v>
      </c>
      <c r="O29" s="72">
        <v>2</v>
      </c>
      <c r="P29" s="36" t="s">
        <v>11</v>
      </c>
    </row>
    <row r="30" spans="1:16" s="6" customFormat="1" ht="13.5" customHeight="1">
      <c r="A30" s="35" t="s">
        <v>164</v>
      </c>
      <c r="B30" s="35" t="s">
        <v>126</v>
      </c>
      <c r="C30" s="35" t="s">
        <v>127</v>
      </c>
      <c r="D30" s="36" t="s">
        <v>806</v>
      </c>
      <c r="E30" s="37" t="s">
        <v>807</v>
      </c>
      <c r="F30" s="35" t="s">
        <v>124</v>
      </c>
      <c r="G30" s="38">
        <v>10</v>
      </c>
      <c r="H30" s="48">
        <v>0</v>
      </c>
      <c r="I30" s="56">
        <f t="shared" si="0"/>
        <v>0</v>
      </c>
      <c r="J30" s="57">
        <v>0</v>
      </c>
      <c r="K30" s="38">
        <f t="shared" si="1"/>
        <v>0</v>
      </c>
      <c r="L30" s="57">
        <v>0</v>
      </c>
      <c r="M30" s="38">
        <f t="shared" si="2"/>
        <v>0</v>
      </c>
      <c r="N30" s="65">
        <v>20</v>
      </c>
      <c r="O30" s="72">
        <v>2</v>
      </c>
      <c r="P30" s="36" t="s">
        <v>11</v>
      </c>
    </row>
    <row r="31" spans="1:16" s="6" customFormat="1" ht="13.5" customHeight="1">
      <c r="A31" s="35" t="s">
        <v>167</v>
      </c>
      <c r="B31" s="35" t="s">
        <v>126</v>
      </c>
      <c r="C31" s="35" t="s">
        <v>127</v>
      </c>
      <c r="D31" s="36" t="s">
        <v>808</v>
      </c>
      <c r="E31" s="37" t="s">
        <v>809</v>
      </c>
      <c r="F31" s="35" t="s">
        <v>124</v>
      </c>
      <c r="G31" s="38">
        <v>15</v>
      </c>
      <c r="H31" s="48">
        <v>0</v>
      </c>
      <c r="I31" s="56">
        <f t="shared" si="0"/>
        <v>0</v>
      </c>
      <c r="J31" s="57">
        <v>0</v>
      </c>
      <c r="K31" s="38">
        <f t="shared" si="1"/>
        <v>0</v>
      </c>
      <c r="L31" s="57">
        <v>0</v>
      </c>
      <c r="M31" s="38">
        <f t="shared" si="2"/>
        <v>0</v>
      </c>
      <c r="N31" s="65">
        <v>20</v>
      </c>
      <c r="O31" s="72">
        <v>2</v>
      </c>
      <c r="P31" s="36" t="s">
        <v>11</v>
      </c>
    </row>
    <row r="32" spans="1:16" s="6" customFormat="1" ht="13.5" customHeight="1">
      <c r="A32" s="32" t="s">
        <v>170</v>
      </c>
      <c r="B32" s="32" t="s">
        <v>113</v>
      </c>
      <c r="C32" s="32" t="s">
        <v>777</v>
      </c>
      <c r="D32" s="6" t="s">
        <v>810</v>
      </c>
      <c r="E32" s="33" t="s">
        <v>811</v>
      </c>
      <c r="F32" s="32" t="s">
        <v>812</v>
      </c>
      <c r="G32" s="34">
        <v>1</v>
      </c>
      <c r="H32" s="47">
        <v>0</v>
      </c>
      <c r="I32" s="54">
        <f t="shared" si="0"/>
        <v>0</v>
      </c>
      <c r="J32" s="55">
        <v>0</v>
      </c>
      <c r="K32" s="34">
        <f t="shared" si="1"/>
        <v>0</v>
      </c>
      <c r="L32" s="55">
        <v>0</v>
      </c>
      <c r="M32" s="34">
        <f t="shared" si="2"/>
        <v>0</v>
      </c>
      <c r="N32" s="64">
        <v>20</v>
      </c>
      <c r="O32" s="71">
        <v>1</v>
      </c>
      <c r="P32" s="6" t="s">
        <v>11</v>
      </c>
    </row>
    <row r="33" spans="1:16" s="6" customFormat="1" ht="13.5" customHeight="1">
      <c r="A33" s="32" t="s">
        <v>173</v>
      </c>
      <c r="B33" s="32" t="s">
        <v>113</v>
      </c>
      <c r="C33" s="32" t="s">
        <v>777</v>
      </c>
      <c r="D33" s="6" t="s">
        <v>813</v>
      </c>
      <c r="E33" s="33" t="s">
        <v>814</v>
      </c>
      <c r="F33" s="32" t="s">
        <v>400</v>
      </c>
      <c r="G33" s="34">
        <v>70</v>
      </c>
      <c r="H33" s="47">
        <v>0</v>
      </c>
      <c r="I33" s="54">
        <f t="shared" si="0"/>
        <v>0</v>
      </c>
      <c r="J33" s="55">
        <v>0</v>
      </c>
      <c r="K33" s="34">
        <f t="shared" si="1"/>
        <v>0</v>
      </c>
      <c r="L33" s="55">
        <v>0</v>
      </c>
      <c r="M33" s="34">
        <f t="shared" si="2"/>
        <v>0</v>
      </c>
      <c r="N33" s="64">
        <v>20</v>
      </c>
      <c r="O33" s="71">
        <v>1</v>
      </c>
      <c r="P33" s="6" t="s">
        <v>11</v>
      </c>
    </row>
    <row r="34" spans="1:16" s="6" customFormat="1" ht="13.5" customHeight="1">
      <c r="A34" s="32" t="s">
        <v>176</v>
      </c>
      <c r="B34" s="32" t="s">
        <v>113</v>
      </c>
      <c r="C34" s="32" t="s">
        <v>777</v>
      </c>
      <c r="D34" s="6" t="s">
        <v>815</v>
      </c>
      <c r="E34" s="33" t="s">
        <v>816</v>
      </c>
      <c r="F34" s="32" t="s">
        <v>400</v>
      </c>
      <c r="G34" s="34">
        <v>20</v>
      </c>
      <c r="H34" s="47">
        <v>0</v>
      </c>
      <c r="I34" s="54">
        <f t="shared" si="0"/>
        <v>0</v>
      </c>
      <c r="J34" s="55">
        <v>0</v>
      </c>
      <c r="K34" s="34">
        <f t="shared" si="1"/>
        <v>0</v>
      </c>
      <c r="L34" s="55">
        <v>0</v>
      </c>
      <c r="M34" s="34">
        <f t="shared" si="2"/>
        <v>0</v>
      </c>
      <c r="N34" s="64">
        <v>20</v>
      </c>
      <c r="O34" s="71">
        <v>1</v>
      </c>
      <c r="P34" s="6" t="s">
        <v>11</v>
      </c>
    </row>
    <row r="35" spans="1:16" s="6" customFormat="1" ht="13.5" customHeight="1">
      <c r="A35" s="35" t="s">
        <v>181</v>
      </c>
      <c r="B35" s="35" t="s">
        <v>126</v>
      </c>
      <c r="C35" s="35" t="s">
        <v>127</v>
      </c>
      <c r="D35" s="36" t="s">
        <v>817</v>
      </c>
      <c r="E35" s="37" t="s">
        <v>818</v>
      </c>
      <c r="F35" s="35" t="s">
        <v>400</v>
      </c>
      <c r="G35" s="38">
        <v>20</v>
      </c>
      <c r="H35" s="48">
        <v>0</v>
      </c>
      <c r="I35" s="56">
        <f t="shared" si="0"/>
        <v>0</v>
      </c>
      <c r="J35" s="57">
        <v>0</v>
      </c>
      <c r="K35" s="38">
        <f t="shared" si="1"/>
        <v>0</v>
      </c>
      <c r="L35" s="57">
        <v>0</v>
      </c>
      <c r="M35" s="38">
        <f t="shared" si="2"/>
        <v>0</v>
      </c>
      <c r="N35" s="65">
        <v>20</v>
      </c>
      <c r="O35" s="72">
        <v>2</v>
      </c>
      <c r="P35" s="36" t="s">
        <v>11</v>
      </c>
    </row>
    <row r="36" spans="1:16" s="6" customFormat="1" ht="13.5" customHeight="1">
      <c r="A36" s="32" t="s">
        <v>187</v>
      </c>
      <c r="B36" s="32" t="s">
        <v>113</v>
      </c>
      <c r="C36" s="32" t="s">
        <v>777</v>
      </c>
      <c r="D36" s="6" t="s">
        <v>819</v>
      </c>
      <c r="E36" s="33" t="s">
        <v>820</v>
      </c>
      <c r="F36" s="32" t="s">
        <v>400</v>
      </c>
      <c r="G36" s="34">
        <v>20</v>
      </c>
      <c r="H36" s="47">
        <v>0</v>
      </c>
      <c r="I36" s="54">
        <f t="shared" si="0"/>
        <v>0</v>
      </c>
      <c r="J36" s="55">
        <v>0</v>
      </c>
      <c r="K36" s="34">
        <f t="shared" si="1"/>
        <v>0</v>
      </c>
      <c r="L36" s="55">
        <v>0</v>
      </c>
      <c r="M36" s="34">
        <f t="shared" si="2"/>
        <v>0</v>
      </c>
      <c r="N36" s="64">
        <v>20</v>
      </c>
      <c r="O36" s="71">
        <v>1</v>
      </c>
      <c r="P36" s="6" t="s">
        <v>11</v>
      </c>
    </row>
    <row r="37" spans="1:16" s="6" customFormat="1" ht="13.5" customHeight="1">
      <c r="A37" s="35" t="s">
        <v>190</v>
      </c>
      <c r="B37" s="35" t="s">
        <v>126</v>
      </c>
      <c r="C37" s="35" t="s">
        <v>127</v>
      </c>
      <c r="D37" s="36" t="s">
        <v>821</v>
      </c>
      <c r="E37" s="37" t="s">
        <v>822</v>
      </c>
      <c r="F37" s="35" t="s">
        <v>400</v>
      </c>
      <c r="G37" s="38">
        <v>20</v>
      </c>
      <c r="H37" s="48">
        <v>0</v>
      </c>
      <c r="I37" s="56">
        <f t="shared" si="0"/>
        <v>0</v>
      </c>
      <c r="J37" s="57">
        <v>0</v>
      </c>
      <c r="K37" s="38">
        <f t="shared" si="1"/>
        <v>0</v>
      </c>
      <c r="L37" s="57">
        <v>0</v>
      </c>
      <c r="M37" s="38">
        <f t="shared" si="2"/>
        <v>0</v>
      </c>
      <c r="N37" s="65">
        <v>20</v>
      </c>
      <c r="O37" s="72">
        <v>2</v>
      </c>
      <c r="P37" s="36" t="s">
        <v>11</v>
      </c>
    </row>
    <row r="38" spans="1:16" s="6" customFormat="1" ht="13.5" customHeight="1">
      <c r="A38" s="32" t="s">
        <v>193</v>
      </c>
      <c r="B38" s="32" t="s">
        <v>113</v>
      </c>
      <c r="C38" s="32" t="s">
        <v>777</v>
      </c>
      <c r="D38" s="6" t="s">
        <v>823</v>
      </c>
      <c r="E38" s="33" t="s">
        <v>824</v>
      </c>
      <c r="F38" s="32" t="s">
        <v>400</v>
      </c>
      <c r="G38" s="34">
        <v>30</v>
      </c>
      <c r="H38" s="47">
        <v>0</v>
      </c>
      <c r="I38" s="54">
        <f t="shared" si="0"/>
        <v>0</v>
      </c>
      <c r="J38" s="55">
        <v>0</v>
      </c>
      <c r="K38" s="34">
        <f t="shared" si="1"/>
        <v>0</v>
      </c>
      <c r="L38" s="55">
        <v>0</v>
      </c>
      <c r="M38" s="34">
        <f t="shared" si="2"/>
        <v>0</v>
      </c>
      <c r="N38" s="64">
        <v>20</v>
      </c>
      <c r="O38" s="71">
        <v>1</v>
      </c>
      <c r="P38" s="6" t="s">
        <v>11</v>
      </c>
    </row>
    <row r="39" spans="1:16" s="6" customFormat="1" ht="13.5" customHeight="1">
      <c r="A39" s="35" t="s">
        <v>196</v>
      </c>
      <c r="B39" s="35" t="s">
        <v>126</v>
      </c>
      <c r="C39" s="35" t="s">
        <v>127</v>
      </c>
      <c r="D39" s="36" t="s">
        <v>825</v>
      </c>
      <c r="E39" s="37" t="s">
        <v>826</v>
      </c>
      <c r="F39" s="35" t="s">
        <v>400</v>
      </c>
      <c r="G39" s="38">
        <v>30</v>
      </c>
      <c r="H39" s="48">
        <v>0</v>
      </c>
      <c r="I39" s="56">
        <f t="shared" si="0"/>
        <v>0</v>
      </c>
      <c r="J39" s="57">
        <v>0</v>
      </c>
      <c r="K39" s="38">
        <f t="shared" si="1"/>
        <v>0</v>
      </c>
      <c r="L39" s="57">
        <v>0</v>
      </c>
      <c r="M39" s="38">
        <f t="shared" si="2"/>
        <v>0</v>
      </c>
      <c r="N39" s="65">
        <v>20</v>
      </c>
      <c r="O39" s="72">
        <v>2</v>
      </c>
      <c r="P39" s="36" t="s">
        <v>11</v>
      </c>
    </row>
    <row r="40" spans="1:16" s="20" customFormat="1" ht="12.75" customHeight="1">
      <c r="B40" s="39" t="s">
        <v>66</v>
      </c>
      <c r="D40" s="40" t="s">
        <v>53</v>
      </c>
      <c r="E40" s="40" t="s">
        <v>184</v>
      </c>
      <c r="H40" s="46"/>
      <c r="I40" s="58">
        <f>I41</f>
        <v>0</v>
      </c>
      <c r="K40" s="59">
        <f>K41</f>
        <v>0</v>
      </c>
      <c r="M40" s="59">
        <f>M41</f>
        <v>0</v>
      </c>
      <c r="N40" s="46"/>
      <c r="P40" s="40" t="s">
        <v>109</v>
      </c>
    </row>
    <row r="41" spans="1:16" s="20" customFormat="1" ht="12.75" customHeight="1">
      <c r="B41" s="30" t="s">
        <v>66</v>
      </c>
      <c r="D41" s="31" t="s">
        <v>637</v>
      </c>
      <c r="E41" s="31" t="s">
        <v>638</v>
      </c>
      <c r="H41" s="46"/>
      <c r="I41" s="52">
        <f>SUM(I42:I44)</f>
        <v>0</v>
      </c>
      <c r="K41" s="53">
        <f>SUM(K42:K44)</f>
        <v>0</v>
      </c>
      <c r="M41" s="53">
        <f>SUM(M42:M44)</f>
        <v>0</v>
      </c>
      <c r="N41" s="46"/>
      <c r="P41" s="31" t="s">
        <v>112</v>
      </c>
    </row>
    <row r="42" spans="1:16" s="6" customFormat="1" ht="13.5" customHeight="1">
      <c r="A42" s="32" t="s">
        <v>199</v>
      </c>
      <c r="B42" s="32" t="s">
        <v>113</v>
      </c>
      <c r="C42" s="32" t="s">
        <v>645</v>
      </c>
      <c r="D42" s="6" t="s">
        <v>643</v>
      </c>
      <c r="E42" s="33" t="s">
        <v>827</v>
      </c>
      <c r="F42" s="32" t="s">
        <v>648</v>
      </c>
      <c r="G42" s="34">
        <v>1</v>
      </c>
      <c r="H42" s="47">
        <v>0</v>
      </c>
      <c r="I42" s="54">
        <f>ROUND(G42*H42,2)</f>
        <v>0</v>
      </c>
      <c r="J42" s="55">
        <v>0</v>
      </c>
      <c r="K42" s="34">
        <f>G42*J42</f>
        <v>0</v>
      </c>
      <c r="L42" s="55">
        <v>0</v>
      </c>
      <c r="M42" s="34">
        <f>G42*L42</f>
        <v>0</v>
      </c>
      <c r="N42" s="64">
        <v>20</v>
      </c>
      <c r="O42" s="71">
        <v>16</v>
      </c>
      <c r="P42" s="6" t="s">
        <v>11</v>
      </c>
    </row>
    <row r="43" spans="1:16" s="6" customFormat="1" ht="13.5" customHeight="1">
      <c r="A43" s="35" t="s">
        <v>202</v>
      </c>
      <c r="B43" s="35" t="s">
        <v>126</v>
      </c>
      <c r="C43" s="35" t="s">
        <v>127</v>
      </c>
      <c r="D43" s="36" t="s">
        <v>646</v>
      </c>
      <c r="E43" s="37" t="s">
        <v>828</v>
      </c>
      <c r="F43" s="35" t="s">
        <v>648</v>
      </c>
      <c r="G43" s="38">
        <v>1</v>
      </c>
      <c r="H43" s="48">
        <v>0</v>
      </c>
      <c r="I43" s="56">
        <f>ROUND(G43*H43,2)</f>
        <v>0</v>
      </c>
      <c r="J43" s="57">
        <v>0</v>
      </c>
      <c r="K43" s="38">
        <f>G43*J43</f>
        <v>0</v>
      </c>
      <c r="L43" s="57">
        <v>0</v>
      </c>
      <c r="M43" s="38">
        <f>G43*L43</f>
        <v>0</v>
      </c>
      <c r="N43" s="65">
        <v>20</v>
      </c>
      <c r="O43" s="72">
        <v>32</v>
      </c>
      <c r="P43" s="36" t="s">
        <v>11</v>
      </c>
    </row>
    <row r="44" spans="1:16" s="6" customFormat="1" ht="13.5" customHeight="1">
      <c r="A44" s="32" t="s">
        <v>203</v>
      </c>
      <c r="B44" s="32" t="s">
        <v>113</v>
      </c>
      <c r="C44" s="32" t="s">
        <v>639</v>
      </c>
      <c r="D44" s="6" t="s">
        <v>651</v>
      </c>
      <c r="E44" s="33" t="s">
        <v>652</v>
      </c>
      <c r="F44" s="32" t="s">
        <v>160</v>
      </c>
      <c r="G44" s="34">
        <v>0.5</v>
      </c>
      <c r="H44" s="47">
        <v>0</v>
      </c>
      <c r="I44" s="54">
        <f>ROUND(G44*H44,2)</f>
        <v>0</v>
      </c>
      <c r="J44" s="55">
        <v>0</v>
      </c>
      <c r="K44" s="34">
        <f>G44*J44</f>
        <v>0</v>
      </c>
      <c r="L44" s="55">
        <v>0</v>
      </c>
      <c r="M44" s="34">
        <f>G44*L44</f>
        <v>0</v>
      </c>
      <c r="N44" s="64">
        <v>20</v>
      </c>
      <c r="O44" s="71">
        <v>16</v>
      </c>
      <c r="P44" s="6" t="s">
        <v>11</v>
      </c>
    </row>
    <row r="45" spans="1:16" s="21" customFormat="1" ht="12.75" customHeight="1">
      <c r="E45" s="41" t="s">
        <v>92</v>
      </c>
      <c r="H45" s="49"/>
      <c r="I45" s="60">
        <f>I14+I40</f>
        <v>0</v>
      </c>
      <c r="K45" s="61">
        <f>K14+K40</f>
        <v>0</v>
      </c>
      <c r="M45" s="61">
        <f>M14+M40</f>
        <v>0</v>
      </c>
      <c r="N45" s="49"/>
    </row>
  </sheetData>
  <pageMargins left="0.7" right="0.7" top="0.78740157499999996" bottom="0.78740157499999996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29"/>
  <sheetViews>
    <sheetView showGridLines="0" workbookViewId="0">
      <pane ySplit="13" topLeftCell="A14" activePane="bottomLeft" state="frozenSplit"/>
      <selection pane="bottomLeft" activeCell="B40" sqref="B40"/>
    </sheetView>
  </sheetViews>
  <sheetFormatPr defaultRowHeight="12.75" customHeight="1"/>
  <cols>
    <col min="1" max="1" width="11.7109375" style="1" customWidth="1"/>
    <col min="2" max="2" width="55.7109375" style="1" customWidth="1"/>
    <col min="3" max="3" width="13.5703125" style="1" customWidth="1"/>
    <col min="4" max="4" width="13.7109375" style="1" hidden="1" customWidth="1"/>
    <col min="5" max="5" width="13.85546875" style="1" hidden="1" customWidth="1"/>
    <col min="6" max="16384" width="9.140625" style="1"/>
  </cols>
  <sheetData>
    <row r="1" spans="1:5" ht="18" customHeight="1">
      <c r="A1" s="17" t="s">
        <v>78</v>
      </c>
      <c r="B1" s="73"/>
      <c r="C1" s="73"/>
      <c r="D1" s="73"/>
      <c r="E1" s="73"/>
    </row>
    <row r="2" spans="1:5" ht="12" customHeight="1">
      <c r="A2" s="18" t="s">
        <v>79</v>
      </c>
      <c r="B2" s="19" t="str">
        <f>'Krycí list-komplet'!E5</f>
        <v>Podpora praktické výuky technických oborů na SPŠ Trutnov - Z</v>
      </c>
      <c r="C2" s="74"/>
      <c r="D2" s="74"/>
      <c r="E2" s="74"/>
    </row>
    <row r="3" spans="1:5" ht="12" customHeight="1">
      <c r="A3" s="18" t="s">
        <v>80</v>
      </c>
      <c r="B3" s="19" t="str">
        <f>'Krycí list-komplet'!E7</f>
        <v>Stavební a profesní práce - březen 2011 - Z</v>
      </c>
      <c r="C3" s="75"/>
      <c r="D3" s="19"/>
      <c r="E3" s="76"/>
    </row>
    <row r="4" spans="1:5" ht="12" customHeight="1">
      <c r="A4" s="18" t="s">
        <v>81</v>
      </c>
      <c r="B4" s="19" t="str">
        <f>'Krycí list-komplet'!E9</f>
        <v xml:space="preserve"> </v>
      </c>
      <c r="C4" s="75"/>
      <c r="D4" s="19"/>
      <c r="E4" s="76"/>
    </row>
    <row r="5" spans="1:5" ht="12" customHeight="1">
      <c r="A5" s="19" t="s">
        <v>82</v>
      </c>
      <c r="B5" s="19" t="str">
        <f>'Krycí list-komplet'!P5</f>
        <v xml:space="preserve"> </v>
      </c>
      <c r="C5" s="75"/>
      <c r="D5" s="19"/>
      <c r="E5" s="76"/>
    </row>
    <row r="6" spans="1:5" ht="6" customHeight="1">
      <c r="A6" s="19"/>
      <c r="B6" s="19"/>
      <c r="C6" s="75"/>
      <c r="D6" s="19"/>
      <c r="E6" s="76"/>
    </row>
    <row r="7" spans="1:5" ht="12" customHeight="1">
      <c r="A7" s="19" t="s">
        <v>83</v>
      </c>
      <c r="B7" s="19" t="str">
        <f>'Krycí list-komplet'!E26</f>
        <v xml:space="preserve">Královéhradecký kraj, Pivovarské nám. 1245/2,H.K. </v>
      </c>
      <c r="C7" s="75"/>
      <c r="D7" s="19"/>
      <c r="E7" s="76"/>
    </row>
    <row r="8" spans="1:5" ht="12" customHeight="1">
      <c r="A8" s="19" t="s">
        <v>84</v>
      </c>
      <c r="B8" s="19" t="str">
        <f>'Krycí list-komplet'!E28</f>
        <v xml:space="preserve"> </v>
      </c>
      <c r="C8" s="75"/>
      <c r="D8" s="19"/>
      <c r="E8" s="76"/>
    </row>
    <row r="9" spans="1:5" ht="12" customHeight="1">
      <c r="A9" s="19" t="s">
        <v>85</v>
      </c>
      <c r="B9" s="19" t="s">
        <v>86</v>
      </c>
      <c r="C9" s="75"/>
      <c r="D9" s="19"/>
      <c r="E9" s="76"/>
    </row>
    <row r="10" spans="1:5" ht="6" customHeight="1">
      <c r="A10" s="73"/>
      <c r="B10" s="73"/>
      <c r="C10" s="73"/>
      <c r="D10" s="73"/>
      <c r="E10" s="73"/>
    </row>
    <row r="11" spans="1:5" ht="12" customHeight="1">
      <c r="A11" s="24" t="s">
        <v>87</v>
      </c>
      <c r="B11" s="25" t="s">
        <v>88</v>
      </c>
      <c r="C11" s="77" t="s">
        <v>89</v>
      </c>
      <c r="D11" s="78" t="s">
        <v>90</v>
      </c>
      <c r="E11" s="77" t="s">
        <v>91</v>
      </c>
    </row>
    <row r="12" spans="1:5" ht="12" customHeight="1">
      <c r="A12" s="26">
        <v>1</v>
      </c>
      <c r="B12" s="27">
        <v>2</v>
      </c>
      <c r="C12" s="79">
        <v>3</v>
      </c>
      <c r="D12" s="80">
        <v>4</v>
      </c>
      <c r="E12" s="79">
        <v>5</v>
      </c>
    </row>
    <row r="13" spans="1:5" ht="3.75" customHeight="1">
      <c r="A13" s="81"/>
      <c r="B13" s="82"/>
      <c r="C13" s="82"/>
      <c r="D13" s="82"/>
      <c r="E13" s="83"/>
    </row>
    <row r="14" spans="1:5" s="20" customFormat="1" ht="12.75" customHeight="1">
      <c r="A14" s="39" t="str">
        <f>'Rozpocet-komplet'!D14</f>
        <v>HSV</v>
      </c>
      <c r="B14" s="40" t="str">
        <f>'Rozpocet-komplet'!E14</f>
        <v>Práce a dodávky HSV</v>
      </c>
      <c r="C14" s="58">
        <f>'Rozpocet-komplet'!I14</f>
        <v>0</v>
      </c>
      <c r="D14" s="59">
        <f>'Rozpocet-komplet'!K14</f>
        <v>0</v>
      </c>
      <c r="E14" s="59">
        <f>'Rozpocet-komplet'!M14</f>
        <v>0</v>
      </c>
    </row>
    <row r="15" spans="1:5" s="20" customFormat="1" ht="12.75" customHeight="1">
      <c r="A15" s="30" t="str">
        <f>'Rozpocet-komplet'!D15</f>
        <v>6</v>
      </c>
      <c r="B15" s="31" t="str">
        <f>'Rozpocet-komplet'!E15</f>
        <v>Úpravy povrchu, podlahy, osazení</v>
      </c>
      <c r="C15" s="52">
        <f>'Rozpocet-komplet'!I15</f>
        <v>0</v>
      </c>
      <c r="D15" s="53">
        <f>'Rozpocet-komplet'!K15</f>
        <v>0</v>
      </c>
      <c r="E15" s="53">
        <f>'Rozpocet-komplet'!M15</f>
        <v>0</v>
      </c>
    </row>
    <row r="16" spans="1:5" s="20" customFormat="1" ht="12.75" customHeight="1">
      <c r="A16" s="30" t="str">
        <f>'Rozpocet-komplet'!D20</f>
        <v>9</v>
      </c>
      <c r="B16" s="31" t="str">
        <f>'Rozpocet-komplet'!E20</f>
        <v>Ostatní konstrukce a práce-bourání</v>
      </c>
      <c r="C16" s="52">
        <f>'Rozpocet-komplet'!I20</f>
        <v>0</v>
      </c>
      <c r="D16" s="53">
        <f>'Rozpocet-komplet'!K20</f>
        <v>0</v>
      </c>
      <c r="E16" s="53">
        <f>'Rozpocet-komplet'!M20</f>
        <v>0</v>
      </c>
    </row>
    <row r="17" spans="1:5" s="20" customFormat="1" ht="12.75" customHeight="1">
      <c r="A17" s="30" t="str">
        <f>'Rozpocet-komplet'!D36</f>
        <v>99</v>
      </c>
      <c r="B17" s="31" t="str">
        <f>'Rozpocet-komplet'!E36</f>
        <v>Přesun hmot</v>
      </c>
      <c r="C17" s="52">
        <f>'Rozpocet-komplet'!I36</f>
        <v>0</v>
      </c>
      <c r="D17" s="53">
        <f>'Rozpocet-komplet'!K36</f>
        <v>0</v>
      </c>
      <c r="E17" s="53">
        <f>'Rozpocet-komplet'!M36</f>
        <v>0</v>
      </c>
    </row>
    <row r="18" spans="1:5" s="20" customFormat="1" ht="12.75" customHeight="1">
      <c r="A18" s="39" t="str">
        <f>'Rozpocet-komplet'!D38</f>
        <v>PSV</v>
      </c>
      <c r="B18" s="40" t="str">
        <f>'Rozpocet-komplet'!E38</f>
        <v>Práce a dodávky PSV</v>
      </c>
      <c r="C18" s="58">
        <f>'Rozpocet-komplet'!I38</f>
        <v>0</v>
      </c>
      <c r="D18" s="59">
        <f>'Rozpocet-komplet'!K38</f>
        <v>0</v>
      </c>
      <c r="E18" s="59">
        <f>'Rozpocet-komplet'!M38</f>
        <v>0</v>
      </c>
    </row>
    <row r="19" spans="1:5" s="20" customFormat="1" ht="12.75" customHeight="1">
      <c r="A19" s="30" t="str">
        <f>'Rozpocet-komplet'!D39</f>
        <v>763</v>
      </c>
      <c r="B19" s="31" t="str">
        <f>'Rozpocet-komplet'!E39</f>
        <v>Montované konstrukce – dřevostavby, sádrokartony</v>
      </c>
      <c r="C19" s="52">
        <f>'Rozpocet-komplet'!I39</f>
        <v>0</v>
      </c>
      <c r="D19" s="53">
        <f>'Rozpocet-komplet'!K39</f>
        <v>0</v>
      </c>
      <c r="E19" s="53">
        <f>'Rozpocet-komplet'!M39</f>
        <v>0</v>
      </c>
    </row>
    <row r="20" spans="1:5" s="20" customFormat="1" ht="12.75" customHeight="1">
      <c r="A20" s="30" t="str">
        <f>'Rozpocet-komplet'!D53</f>
        <v>766</v>
      </c>
      <c r="B20" s="31" t="str">
        <f>'Rozpocet-komplet'!E53</f>
        <v>Konstrukce truhlářské</v>
      </c>
      <c r="C20" s="52">
        <f>'Rozpocet-komplet'!I53</f>
        <v>0</v>
      </c>
      <c r="D20" s="53">
        <f>'Rozpocet-komplet'!K53</f>
        <v>0</v>
      </c>
      <c r="E20" s="53">
        <f>'Rozpocet-komplet'!M53</f>
        <v>0</v>
      </c>
    </row>
    <row r="21" spans="1:5" s="20" customFormat="1" ht="12.75" customHeight="1">
      <c r="A21" s="30" t="str">
        <f>'Rozpocet-komplet'!D77</f>
        <v>776</v>
      </c>
      <c r="B21" s="31" t="str">
        <f>'Rozpocet-komplet'!E77</f>
        <v>Podlahy povlakové</v>
      </c>
      <c r="C21" s="52">
        <f>'Rozpocet-komplet'!I77</f>
        <v>0</v>
      </c>
      <c r="D21" s="53">
        <f>'Rozpocet-komplet'!K77</f>
        <v>0</v>
      </c>
      <c r="E21" s="53">
        <f>'Rozpocet-komplet'!M77</f>
        <v>0</v>
      </c>
    </row>
    <row r="22" spans="1:5" s="20" customFormat="1" ht="12.75" customHeight="1">
      <c r="A22" s="30" t="str">
        <f>'Rozpocet-komplet'!D84</f>
        <v>777</v>
      </c>
      <c r="B22" s="31" t="str">
        <f>'Rozpocet-komplet'!E84</f>
        <v>Podlahy lité</v>
      </c>
      <c r="C22" s="52">
        <f>'Rozpocet-komplet'!I84</f>
        <v>0</v>
      </c>
      <c r="D22" s="53">
        <f>'Rozpocet-komplet'!K84</f>
        <v>0</v>
      </c>
      <c r="E22" s="53">
        <f>'Rozpocet-komplet'!M84</f>
        <v>0</v>
      </c>
    </row>
    <row r="23" spans="1:5" s="20" customFormat="1" ht="12.75" customHeight="1">
      <c r="A23" s="30" t="str">
        <f>'Rozpocet-komplet'!D87</f>
        <v>783</v>
      </c>
      <c r="B23" s="31" t="str">
        <f>'Rozpocet-komplet'!E87</f>
        <v>Dokončovací práce - nátěry</v>
      </c>
      <c r="C23" s="52">
        <f>'Rozpocet-komplet'!I87</f>
        <v>0</v>
      </c>
      <c r="D23" s="53">
        <f>'Rozpocet-komplet'!K87</f>
        <v>0</v>
      </c>
      <c r="E23" s="53">
        <f>'Rozpocet-komplet'!M87</f>
        <v>0</v>
      </c>
    </row>
    <row r="24" spans="1:5" s="20" customFormat="1" ht="12.75" customHeight="1">
      <c r="A24" s="30" t="str">
        <f>'Rozpocet-komplet'!D90</f>
        <v>784</v>
      </c>
      <c r="B24" s="31" t="str">
        <f>'Rozpocet-komplet'!E90</f>
        <v>Dokončovací práce - malby</v>
      </c>
      <c r="C24" s="52">
        <f>'Rozpocet-komplet'!I90</f>
        <v>0</v>
      </c>
      <c r="D24" s="53">
        <f>'Rozpocet-komplet'!K90</f>
        <v>0</v>
      </c>
      <c r="E24" s="53">
        <f>'Rozpocet-komplet'!M90</f>
        <v>0</v>
      </c>
    </row>
    <row r="25" spans="1:5" s="20" customFormat="1" ht="12.75" customHeight="1">
      <c r="A25" s="30" t="str">
        <f>'Rozpocet-komplet'!D93</f>
        <v>787</v>
      </c>
      <c r="B25" s="31" t="str">
        <f>'Rozpocet-komplet'!E93</f>
        <v>Dokončovací práce - zasklívání</v>
      </c>
      <c r="C25" s="52">
        <f>'Rozpocet-komplet'!I93</f>
        <v>0</v>
      </c>
      <c r="D25" s="53">
        <f>'Rozpocet-komplet'!K93</f>
        <v>0</v>
      </c>
      <c r="E25" s="53">
        <f>'Rozpocet-komplet'!M93</f>
        <v>0</v>
      </c>
    </row>
    <row r="26" spans="1:5" s="20" customFormat="1" ht="12.75" customHeight="1">
      <c r="A26" s="39" t="str">
        <f>'Rozpocet-komplet'!D97</f>
        <v>M</v>
      </c>
      <c r="B26" s="40" t="str">
        <f>'Rozpocet-komplet'!E97</f>
        <v>Práce a dodávky M</v>
      </c>
      <c r="C26" s="58">
        <f>'Rozpocet-komplet'!I97</f>
        <v>0</v>
      </c>
      <c r="D26" s="59">
        <f>'Rozpocet-komplet'!K97</f>
        <v>0</v>
      </c>
      <c r="E26" s="59">
        <f>'Rozpocet-komplet'!M97</f>
        <v>0</v>
      </c>
    </row>
    <row r="27" spans="1:5" s="20" customFormat="1" ht="12.75" customHeight="1">
      <c r="A27" s="30" t="str">
        <f>'Rozpocet-komplet'!D98</f>
        <v>21-M</v>
      </c>
      <c r="B27" s="31" t="str">
        <f>'Rozpocet-komplet'!E98</f>
        <v>Elektromontáže</v>
      </c>
      <c r="C27" s="52">
        <f>'Rozpocet-komplet'!I98</f>
        <v>0</v>
      </c>
      <c r="D27" s="53">
        <f>'Rozpocet-komplet'!K98</f>
        <v>0</v>
      </c>
      <c r="E27" s="53">
        <f>'Rozpocet-komplet'!M98</f>
        <v>0</v>
      </c>
    </row>
    <row r="28" spans="1:5" s="20" customFormat="1" ht="12.75" customHeight="1">
      <c r="A28" s="30" t="str">
        <f>'Rozpocet-komplet'!D101</f>
        <v>24-M</v>
      </c>
      <c r="B28" s="31" t="str">
        <f>'Rozpocet-komplet'!E101</f>
        <v>Montáže vzduchotechnických zařízení</v>
      </c>
      <c r="C28" s="52">
        <f>'Rozpocet-komplet'!I101</f>
        <v>0</v>
      </c>
      <c r="D28" s="53">
        <f>'Rozpocet-komplet'!K101</f>
        <v>0</v>
      </c>
      <c r="E28" s="53">
        <f>'Rozpocet-komplet'!M101</f>
        <v>0</v>
      </c>
    </row>
    <row r="29" spans="1:5" s="21" customFormat="1" ht="12.75" customHeight="1">
      <c r="B29" s="41" t="s">
        <v>92</v>
      </c>
      <c r="C29" s="60">
        <f>'Rozpocet-komplet'!I105</f>
        <v>0</v>
      </c>
      <c r="D29" s="61">
        <f>'Rozpocet-komplet'!K105</f>
        <v>0</v>
      </c>
      <c r="E29" s="61">
        <f>'Rozpocet-komplet'!M105</f>
        <v>0</v>
      </c>
    </row>
  </sheetData>
  <sheetProtection password="CC35" sheet="1" objects="1" scenarios="1"/>
  <phoneticPr fontId="2" type="noConversion"/>
  <printOptions horizontalCentered="1"/>
  <pageMargins left="1.1023621559143066" right="1.1023621559143066" top="0.78740155696868896" bottom="0.78740155696868896" header="0" footer="0"/>
  <pageSetup paperSize="9" scale="97" fitToHeight="999" orientation="portrait" horizontalDpi="4294967293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P105"/>
  <sheetViews>
    <sheetView showGridLines="0" zoomScaleNormal="100" workbookViewId="0">
      <pane ySplit="13" topLeftCell="A98" activePane="bottomLeft" state="frozenSplit"/>
      <selection pane="bottomLeft"/>
    </sheetView>
  </sheetViews>
  <sheetFormatPr defaultRowHeight="11.25" customHeight="1"/>
  <cols>
    <col min="1" max="1" width="5.5703125" style="1" customWidth="1"/>
    <col min="2" max="2" width="4.42578125" style="1" customWidth="1"/>
    <col min="3" max="3" width="4.7109375" style="1" customWidth="1"/>
    <col min="4" max="4" width="12.7109375" style="1" customWidth="1"/>
    <col min="5" max="5" width="55.5703125" style="1" customWidth="1"/>
    <col min="6" max="6" width="4.7109375" style="1" customWidth="1"/>
    <col min="7" max="7" width="9.85546875" style="1" customWidth="1"/>
    <col min="8" max="8" width="9.7109375" style="1" customWidth="1"/>
    <col min="9" max="9" width="13.5703125" style="1" customWidth="1"/>
    <col min="10" max="10" width="10.5703125" style="1" hidden="1" customWidth="1"/>
    <col min="11" max="11" width="10.85546875" style="1" hidden="1" customWidth="1"/>
    <col min="12" max="12" width="9.7109375" style="1" hidden="1" customWidth="1"/>
    <col min="13" max="13" width="11.5703125" style="1" hidden="1" customWidth="1"/>
    <col min="14" max="14" width="5.28515625" style="1" customWidth="1"/>
    <col min="15" max="15" width="7" style="1" hidden="1" customWidth="1"/>
    <col min="16" max="16" width="7.28515625" style="1" hidden="1" customWidth="1"/>
    <col min="17" max="16384" width="9.140625" style="1"/>
  </cols>
  <sheetData>
    <row r="1" spans="1:16" ht="18" customHeight="1">
      <c r="A1" s="17" t="s">
        <v>93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3"/>
      <c r="P1" s="23"/>
    </row>
    <row r="2" spans="1:16" ht="11.25" customHeight="1">
      <c r="A2" s="18" t="s">
        <v>79</v>
      </c>
      <c r="B2" s="19"/>
      <c r="C2" s="19" t="str">
        <f>'Krycí list-komplet'!E5</f>
        <v>Podpora praktické výuky technických oborů na SPŠ Trutnov - Z</v>
      </c>
      <c r="D2" s="19"/>
      <c r="E2" s="19"/>
      <c r="F2" s="19"/>
      <c r="G2" s="19"/>
      <c r="H2" s="19"/>
      <c r="I2" s="19"/>
      <c r="J2" s="19"/>
      <c r="K2" s="19"/>
      <c r="L2" s="22"/>
      <c r="M2" s="22"/>
      <c r="N2" s="22"/>
      <c r="O2" s="23"/>
      <c r="P2" s="23"/>
    </row>
    <row r="3" spans="1:16" ht="11.25" customHeight="1">
      <c r="A3" s="18" t="s">
        <v>80</v>
      </c>
      <c r="B3" s="19"/>
      <c r="C3" s="19" t="str">
        <f>'Krycí list-komplet'!E7</f>
        <v>Stavební a profesní práce - březen 2011 - Z</v>
      </c>
      <c r="D3" s="19"/>
      <c r="E3" s="19"/>
      <c r="F3" s="19"/>
      <c r="G3" s="19"/>
      <c r="H3" s="19"/>
      <c r="I3" s="19"/>
      <c r="J3" s="19"/>
      <c r="K3" s="19"/>
      <c r="L3" s="22"/>
      <c r="M3" s="22"/>
      <c r="N3" s="22"/>
      <c r="O3" s="23"/>
      <c r="P3" s="23"/>
    </row>
    <row r="4" spans="1:16" ht="11.25" customHeight="1">
      <c r="A4" s="18" t="s">
        <v>81</v>
      </c>
      <c r="B4" s="19"/>
      <c r="C4" s="19" t="str">
        <f>'Krycí list-komplet'!E9</f>
        <v xml:space="preserve"> </v>
      </c>
      <c r="D4" s="19"/>
      <c r="E4" s="19"/>
      <c r="F4" s="19"/>
      <c r="G4" s="19"/>
      <c r="H4" s="19"/>
      <c r="I4" s="19"/>
      <c r="J4" s="19"/>
      <c r="K4" s="19"/>
      <c r="L4" s="22"/>
      <c r="M4" s="22"/>
      <c r="N4" s="22"/>
      <c r="O4" s="23"/>
      <c r="P4" s="23"/>
    </row>
    <row r="5" spans="1:16" ht="11.25" customHeight="1">
      <c r="A5" s="19" t="s">
        <v>94</v>
      </c>
      <c r="B5" s="19"/>
      <c r="C5" s="19" t="str">
        <f>'Krycí list-komplet'!P5</f>
        <v xml:space="preserve"> </v>
      </c>
      <c r="D5" s="19"/>
      <c r="E5" s="19"/>
      <c r="F5" s="19"/>
      <c r="G5" s="19"/>
      <c r="H5" s="19"/>
      <c r="I5" s="19"/>
      <c r="J5" s="19"/>
      <c r="K5" s="19"/>
      <c r="L5" s="22"/>
      <c r="M5" s="22"/>
      <c r="N5" s="22"/>
      <c r="O5" s="23"/>
      <c r="P5" s="23"/>
    </row>
    <row r="6" spans="1:16" ht="6" customHeight="1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  <c r="L6" s="22"/>
      <c r="M6" s="22"/>
      <c r="N6" s="22"/>
      <c r="O6" s="23"/>
      <c r="P6" s="23"/>
    </row>
    <row r="7" spans="1:16" ht="11.25" customHeight="1">
      <c r="A7" s="19" t="s">
        <v>83</v>
      </c>
      <c r="B7" s="19"/>
      <c r="C7" s="19" t="str">
        <f>'Krycí list-komplet'!E26</f>
        <v xml:space="preserve">Královéhradecký kraj, Pivovarské nám. 1245/2,H.K. </v>
      </c>
      <c r="D7" s="19"/>
      <c r="E7" s="19"/>
      <c r="F7" s="19"/>
      <c r="G7" s="19"/>
      <c r="H7" s="19"/>
      <c r="I7" s="19"/>
      <c r="J7" s="19"/>
      <c r="K7" s="19"/>
      <c r="L7" s="22"/>
      <c r="M7" s="22"/>
      <c r="N7" s="22"/>
      <c r="O7" s="23"/>
      <c r="P7" s="23"/>
    </row>
    <row r="8" spans="1:16" ht="11.25" customHeight="1">
      <c r="A8" s="19" t="s">
        <v>84</v>
      </c>
      <c r="B8" s="19"/>
      <c r="C8" s="19" t="str">
        <f>'Krycí list-komplet'!E28</f>
        <v xml:space="preserve"> </v>
      </c>
      <c r="D8" s="19"/>
      <c r="E8" s="19"/>
      <c r="F8" s="19"/>
      <c r="G8" s="19"/>
      <c r="H8" s="19"/>
      <c r="I8" s="19"/>
      <c r="J8" s="19"/>
      <c r="K8" s="19"/>
      <c r="L8" s="22"/>
      <c r="M8" s="22"/>
      <c r="N8" s="22"/>
      <c r="O8" s="23"/>
      <c r="P8" s="23"/>
    </row>
    <row r="9" spans="1:16" ht="11.25" customHeight="1">
      <c r="A9" s="19" t="s">
        <v>85</v>
      </c>
      <c r="B9" s="19"/>
      <c r="C9" s="19" t="s">
        <v>86</v>
      </c>
      <c r="D9" s="19"/>
      <c r="E9" s="19"/>
      <c r="F9" s="19"/>
      <c r="G9" s="19"/>
      <c r="H9" s="19"/>
      <c r="I9" s="19"/>
      <c r="J9" s="19"/>
      <c r="K9" s="19"/>
      <c r="L9" s="22"/>
      <c r="M9" s="22"/>
      <c r="N9" s="22"/>
      <c r="O9" s="23"/>
      <c r="P9" s="23"/>
    </row>
    <row r="10" spans="1:16" ht="5.25" customHeight="1">
      <c r="A10" s="22"/>
      <c r="B10" s="22"/>
      <c r="C10" s="22"/>
      <c r="D10" s="22"/>
      <c r="E10" s="22"/>
      <c r="F10" s="22"/>
      <c r="G10" s="22"/>
      <c r="H10" s="42"/>
      <c r="I10" s="22"/>
      <c r="J10" s="22"/>
      <c r="K10" s="22"/>
      <c r="L10" s="22"/>
      <c r="M10" s="22"/>
      <c r="N10" s="42"/>
      <c r="O10" s="23"/>
      <c r="P10" s="23"/>
    </row>
    <row r="11" spans="1:16" ht="21.75" customHeight="1">
      <c r="A11" s="24" t="s">
        <v>95</v>
      </c>
      <c r="B11" s="25" t="s">
        <v>96</v>
      </c>
      <c r="C11" s="25" t="s">
        <v>97</v>
      </c>
      <c r="D11" s="25" t="s">
        <v>98</v>
      </c>
      <c r="E11" s="25" t="s">
        <v>88</v>
      </c>
      <c r="F11" s="25" t="s">
        <v>99</v>
      </c>
      <c r="G11" s="25" t="s">
        <v>100</v>
      </c>
      <c r="H11" s="43" t="s">
        <v>101</v>
      </c>
      <c r="I11" s="25" t="s">
        <v>89</v>
      </c>
      <c r="J11" s="25" t="s">
        <v>102</v>
      </c>
      <c r="K11" s="25" t="s">
        <v>90</v>
      </c>
      <c r="L11" s="25" t="s">
        <v>103</v>
      </c>
      <c r="M11" s="25" t="s">
        <v>104</v>
      </c>
      <c r="N11" s="62" t="s">
        <v>105</v>
      </c>
      <c r="O11" s="66" t="s">
        <v>106</v>
      </c>
      <c r="P11" s="67" t="s">
        <v>107</v>
      </c>
    </row>
    <row r="12" spans="1:16" ht="11.25" customHeight="1">
      <c r="A12" s="26">
        <v>1</v>
      </c>
      <c r="B12" s="27">
        <v>2</v>
      </c>
      <c r="C12" s="27">
        <v>3</v>
      </c>
      <c r="D12" s="27">
        <v>4</v>
      </c>
      <c r="E12" s="27">
        <v>5</v>
      </c>
      <c r="F12" s="27">
        <v>6</v>
      </c>
      <c r="G12" s="27">
        <v>7</v>
      </c>
      <c r="H12" s="44">
        <v>8</v>
      </c>
      <c r="I12" s="27">
        <v>9</v>
      </c>
      <c r="J12" s="27"/>
      <c r="K12" s="27"/>
      <c r="L12" s="27"/>
      <c r="M12" s="27"/>
      <c r="N12" s="63">
        <v>10</v>
      </c>
      <c r="O12" s="68">
        <v>11</v>
      </c>
      <c r="P12" s="69">
        <v>12</v>
      </c>
    </row>
    <row r="13" spans="1:16" ht="3.75" customHeight="1">
      <c r="A13" s="22"/>
      <c r="B13" s="22"/>
      <c r="C13" s="22"/>
      <c r="D13" s="22"/>
      <c r="E13" s="22"/>
      <c r="F13" s="22"/>
      <c r="G13" s="22"/>
      <c r="H13" s="42"/>
      <c r="I13" s="22"/>
      <c r="J13" s="22"/>
      <c r="K13" s="22"/>
      <c r="L13" s="22"/>
      <c r="M13" s="22"/>
      <c r="N13" s="42"/>
      <c r="O13" s="23"/>
      <c r="P13" s="70"/>
    </row>
    <row r="14" spans="1:16" s="20" customFormat="1" ht="12.75" customHeight="1">
      <c r="A14" s="28"/>
      <c r="B14" s="29" t="s">
        <v>66</v>
      </c>
      <c r="C14" s="28"/>
      <c r="D14" s="28" t="s">
        <v>45</v>
      </c>
      <c r="E14" s="28" t="s">
        <v>108</v>
      </c>
      <c r="F14" s="28"/>
      <c r="G14" s="28"/>
      <c r="H14" s="45"/>
      <c r="I14" s="50">
        <f>I15+I20+I36</f>
        <v>0</v>
      </c>
      <c r="J14" s="28"/>
      <c r="K14" s="51">
        <f>K15+K20+K36</f>
        <v>0</v>
      </c>
      <c r="L14" s="28"/>
      <c r="M14" s="51">
        <f>M15+M20+M36</f>
        <v>0</v>
      </c>
      <c r="N14" s="45"/>
      <c r="P14" s="40" t="s">
        <v>109</v>
      </c>
    </row>
    <row r="15" spans="1:16" s="20" customFormat="1" ht="12.75" customHeight="1">
      <c r="B15" s="30" t="s">
        <v>66</v>
      </c>
      <c r="D15" s="31" t="s">
        <v>110</v>
      </c>
      <c r="E15" s="31" t="s">
        <v>111</v>
      </c>
      <c r="H15" s="46"/>
      <c r="I15" s="52">
        <f>SUM(I16:I19)</f>
        <v>0</v>
      </c>
      <c r="K15" s="53">
        <f>SUM(K16:K19)</f>
        <v>0</v>
      </c>
      <c r="M15" s="53">
        <f>SUM(M16:M19)</f>
        <v>0</v>
      </c>
      <c r="N15" s="46"/>
      <c r="P15" s="31" t="s">
        <v>112</v>
      </c>
    </row>
    <row r="16" spans="1:16" s="6" customFormat="1" ht="13.5" customHeight="1">
      <c r="A16" s="32" t="s">
        <v>112</v>
      </c>
      <c r="B16" s="32" t="s">
        <v>113</v>
      </c>
      <c r="C16" s="32" t="s">
        <v>114</v>
      </c>
      <c r="D16" s="6" t="s">
        <v>115</v>
      </c>
      <c r="E16" s="33" t="s">
        <v>116</v>
      </c>
      <c r="F16" s="32" t="s">
        <v>117</v>
      </c>
      <c r="G16" s="34">
        <v>4954.4830000000002</v>
      </c>
      <c r="H16" s="47">
        <v>0</v>
      </c>
      <c r="I16" s="54">
        <f>ROUND(G16*H16,0)</f>
        <v>0</v>
      </c>
      <c r="J16" s="55">
        <v>0</v>
      </c>
      <c r="K16" s="34">
        <f>G16*J16</f>
        <v>0</v>
      </c>
      <c r="L16" s="55">
        <v>0</v>
      </c>
      <c r="M16" s="34">
        <f>G16*L16</f>
        <v>0</v>
      </c>
      <c r="N16" s="64">
        <v>20</v>
      </c>
      <c r="O16" s="71">
        <v>4</v>
      </c>
      <c r="P16" s="6" t="s">
        <v>11</v>
      </c>
    </row>
    <row r="17" spans="1:16" s="6" customFormat="1" ht="13.5" customHeight="1">
      <c r="A17" s="32" t="s">
        <v>11</v>
      </c>
      <c r="B17" s="32" t="s">
        <v>113</v>
      </c>
      <c r="C17" s="32" t="s">
        <v>118</v>
      </c>
      <c r="D17" s="6" t="s">
        <v>119</v>
      </c>
      <c r="E17" s="33" t="s">
        <v>120</v>
      </c>
      <c r="F17" s="32" t="s">
        <v>117</v>
      </c>
      <c r="G17" s="34">
        <v>194.73</v>
      </c>
      <c r="H17" s="47">
        <v>0</v>
      </c>
      <c r="I17" s="54">
        <f>ROUND(G17*H17,0)</f>
        <v>0</v>
      </c>
      <c r="J17" s="55">
        <v>0</v>
      </c>
      <c r="K17" s="34">
        <f>G17*J17</f>
        <v>0</v>
      </c>
      <c r="L17" s="55">
        <v>0</v>
      </c>
      <c r="M17" s="34">
        <f>G17*L17</f>
        <v>0</v>
      </c>
      <c r="N17" s="64">
        <v>20</v>
      </c>
      <c r="O17" s="71">
        <v>4</v>
      </c>
      <c r="P17" s="6" t="s">
        <v>11</v>
      </c>
    </row>
    <row r="18" spans="1:16" s="6" customFormat="1" ht="13.5" customHeight="1">
      <c r="A18" s="32" t="s">
        <v>121</v>
      </c>
      <c r="B18" s="32" t="s">
        <v>113</v>
      </c>
      <c r="C18" s="32" t="s">
        <v>114</v>
      </c>
      <c r="D18" s="6" t="s">
        <v>122</v>
      </c>
      <c r="E18" s="33" t="s">
        <v>123</v>
      </c>
      <c r="F18" s="32" t="s">
        <v>124</v>
      </c>
      <c r="G18" s="34">
        <v>1</v>
      </c>
      <c r="H18" s="47">
        <v>0</v>
      </c>
      <c r="I18" s="54">
        <f>ROUND(G18*H18,0)</f>
        <v>0</v>
      </c>
      <c r="J18" s="55">
        <v>0</v>
      </c>
      <c r="K18" s="34">
        <f>G18*J18</f>
        <v>0</v>
      </c>
      <c r="L18" s="55">
        <v>0</v>
      </c>
      <c r="M18" s="34">
        <f>G18*L18</f>
        <v>0</v>
      </c>
      <c r="N18" s="64">
        <v>20</v>
      </c>
      <c r="O18" s="71">
        <v>4</v>
      </c>
      <c r="P18" s="6" t="s">
        <v>11</v>
      </c>
    </row>
    <row r="19" spans="1:16" s="6" customFormat="1" ht="13.5" customHeight="1">
      <c r="A19" s="35" t="s">
        <v>125</v>
      </c>
      <c r="B19" s="35" t="s">
        <v>126</v>
      </c>
      <c r="C19" s="35" t="s">
        <v>127</v>
      </c>
      <c r="D19" s="36" t="s">
        <v>128</v>
      </c>
      <c r="E19" s="37" t="s">
        <v>129</v>
      </c>
      <c r="F19" s="35" t="s">
        <v>124</v>
      </c>
      <c r="G19" s="38">
        <v>1</v>
      </c>
      <c r="H19" s="48">
        <v>0</v>
      </c>
      <c r="I19" s="56">
        <f>ROUND(G19*H19,0)</f>
        <v>0</v>
      </c>
      <c r="J19" s="57">
        <v>0</v>
      </c>
      <c r="K19" s="38">
        <f>G19*J19</f>
        <v>0</v>
      </c>
      <c r="L19" s="57">
        <v>0</v>
      </c>
      <c r="M19" s="38">
        <f>G19*L19</f>
        <v>0</v>
      </c>
      <c r="N19" s="65">
        <v>20</v>
      </c>
      <c r="O19" s="72">
        <v>8</v>
      </c>
      <c r="P19" s="36" t="s">
        <v>11</v>
      </c>
    </row>
    <row r="20" spans="1:16" s="20" customFormat="1" ht="12.75" customHeight="1">
      <c r="B20" s="30" t="s">
        <v>66</v>
      </c>
      <c r="D20" s="31" t="s">
        <v>130</v>
      </c>
      <c r="E20" s="31" t="s">
        <v>131</v>
      </c>
      <c r="H20" s="46"/>
      <c r="I20" s="52">
        <f>SUM(I21:I35)</f>
        <v>0</v>
      </c>
      <c r="K20" s="53">
        <f>SUM(K21:K35)</f>
        <v>0</v>
      </c>
      <c r="M20" s="53">
        <f>SUM(M21:M35)</f>
        <v>0</v>
      </c>
      <c r="N20" s="46"/>
      <c r="P20" s="31" t="s">
        <v>112</v>
      </c>
    </row>
    <row r="21" spans="1:16" s="6" customFormat="1" ht="13.5" customHeight="1">
      <c r="A21" s="32" t="s">
        <v>132</v>
      </c>
      <c r="B21" s="32" t="s">
        <v>113</v>
      </c>
      <c r="C21" s="32" t="s">
        <v>133</v>
      </c>
      <c r="D21" s="6" t="s">
        <v>134</v>
      </c>
      <c r="E21" s="33" t="s">
        <v>135</v>
      </c>
      <c r="F21" s="32" t="s">
        <v>117</v>
      </c>
      <c r="G21" s="34">
        <v>2937.5</v>
      </c>
      <c r="H21" s="47">
        <v>0</v>
      </c>
      <c r="I21" s="54">
        <f t="shared" ref="I21:I35" si="0">ROUND(G21*H21,0)</f>
        <v>0</v>
      </c>
      <c r="J21" s="55">
        <v>0</v>
      </c>
      <c r="K21" s="34">
        <f t="shared" ref="K21:K35" si="1">G21*J21</f>
        <v>0</v>
      </c>
      <c r="L21" s="55">
        <v>0</v>
      </c>
      <c r="M21" s="34">
        <f t="shared" ref="M21:M35" si="2">G21*L21</f>
        <v>0</v>
      </c>
      <c r="N21" s="64">
        <v>20</v>
      </c>
      <c r="O21" s="71">
        <v>4</v>
      </c>
      <c r="P21" s="6" t="s">
        <v>11</v>
      </c>
    </row>
    <row r="22" spans="1:16" s="6" customFormat="1" ht="13.5" customHeight="1">
      <c r="A22" s="32" t="s">
        <v>110</v>
      </c>
      <c r="B22" s="32" t="s">
        <v>113</v>
      </c>
      <c r="C22" s="32" t="s">
        <v>118</v>
      </c>
      <c r="D22" s="6" t="s">
        <v>136</v>
      </c>
      <c r="E22" s="33" t="s">
        <v>137</v>
      </c>
      <c r="F22" s="32" t="s">
        <v>117</v>
      </c>
      <c r="G22" s="34">
        <v>3525.3040000000001</v>
      </c>
      <c r="H22" s="47">
        <v>0</v>
      </c>
      <c r="I22" s="54">
        <f t="shared" si="0"/>
        <v>0</v>
      </c>
      <c r="J22" s="55">
        <v>0</v>
      </c>
      <c r="K22" s="34">
        <f t="shared" si="1"/>
        <v>0</v>
      </c>
      <c r="L22" s="55">
        <v>0</v>
      </c>
      <c r="M22" s="34">
        <f t="shared" si="2"/>
        <v>0</v>
      </c>
      <c r="N22" s="64">
        <v>20</v>
      </c>
      <c r="O22" s="71">
        <v>4</v>
      </c>
      <c r="P22" s="6" t="s">
        <v>11</v>
      </c>
    </row>
    <row r="23" spans="1:16" s="6" customFormat="1" ht="13.5" customHeight="1">
      <c r="A23" s="32" t="s">
        <v>138</v>
      </c>
      <c r="B23" s="32" t="s">
        <v>113</v>
      </c>
      <c r="C23" s="32" t="s">
        <v>139</v>
      </c>
      <c r="D23" s="6" t="s">
        <v>140</v>
      </c>
      <c r="E23" s="33" t="s">
        <v>141</v>
      </c>
      <c r="F23" s="32" t="s">
        <v>117</v>
      </c>
      <c r="G23" s="34">
        <v>178.79</v>
      </c>
      <c r="H23" s="47">
        <v>0</v>
      </c>
      <c r="I23" s="54">
        <f t="shared" si="0"/>
        <v>0</v>
      </c>
      <c r="J23" s="55">
        <v>0</v>
      </c>
      <c r="K23" s="34">
        <f t="shared" si="1"/>
        <v>0</v>
      </c>
      <c r="L23" s="55">
        <v>0</v>
      </c>
      <c r="M23" s="34">
        <f t="shared" si="2"/>
        <v>0</v>
      </c>
      <c r="N23" s="64">
        <v>20</v>
      </c>
      <c r="O23" s="71">
        <v>4</v>
      </c>
      <c r="P23" s="6" t="s">
        <v>11</v>
      </c>
    </row>
    <row r="24" spans="1:16" s="6" customFormat="1" ht="13.5" customHeight="1">
      <c r="A24" s="32" t="s">
        <v>142</v>
      </c>
      <c r="B24" s="32" t="s">
        <v>113</v>
      </c>
      <c r="C24" s="32" t="s">
        <v>139</v>
      </c>
      <c r="D24" s="6" t="s">
        <v>143</v>
      </c>
      <c r="E24" s="33" t="s">
        <v>144</v>
      </c>
      <c r="F24" s="32" t="s">
        <v>145</v>
      </c>
      <c r="G24" s="34">
        <v>18.231000000000002</v>
      </c>
      <c r="H24" s="47">
        <v>0</v>
      </c>
      <c r="I24" s="54">
        <f t="shared" si="0"/>
        <v>0</v>
      </c>
      <c r="J24" s="55">
        <v>0</v>
      </c>
      <c r="K24" s="34">
        <f t="shared" si="1"/>
        <v>0</v>
      </c>
      <c r="L24" s="55">
        <v>0</v>
      </c>
      <c r="M24" s="34">
        <f t="shared" si="2"/>
        <v>0</v>
      </c>
      <c r="N24" s="64">
        <v>20</v>
      </c>
      <c r="O24" s="71">
        <v>4</v>
      </c>
      <c r="P24" s="6" t="s">
        <v>11</v>
      </c>
    </row>
    <row r="25" spans="1:16" s="6" customFormat="1" ht="13.5" customHeight="1">
      <c r="A25" s="32" t="s">
        <v>130</v>
      </c>
      <c r="B25" s="32" t="s">
        <v>113</v>
      </c>
      <c r="C25" s="32" t="s">
        <v>139</v>
      </c>
      <c r="D25" s="6" t="s">
        <v>146</v>
      </c>
      <c r="E25" s="33" t="s">
        <v>147</v>
      </c>
      <c r="F25" s="32" t="s">
        <v>117</v>
      </c>
      <c r="G25" s="34">
        <v>4954.4830000000002</v>
      </c>
      <c r="H25" s="47">
        <v>0</v>
      </c>
      <c r="I25" s="54">
        <f t="shared" si="0"/>
        <v>0</v>
      </c>
      <c r="J25" s="55">
        <v>0</v>
      </c>
      <c r="K25" s="34">
        <f t="shared" si="1"/>
        <v>0</v>
      </c>
      <c r="L25" s="55">
        <v>0</v>
      </c>
      <c r="M25" s="34">
        <f t="shared" si="2"/>
        <v>0</v>
      </c>
      <c r="N25" s="64">
        <v>20</v>
      </c>
      <c r="O25" s="71">
        <v>4</v>
      </c>
      <c r="P25" s="6" t="s">
        <v>11</v>
      </c>
    </row>
    <row r="26" spans="1:16" s="6" customFormat="1" ht="13.5" customHeight="1">
      <c r="A26" s="32" t="s">
        <v>148</v>
      </c>
      <c r="B26" s="32" t="s">
        <v>113</v>
      </c>
      <c r="C26" s="32" t="s">
        <v>139</v>
      </c>
      <c r="D26" s="6" t="s">
        <v>149</v>
      </c>
      <c r="E26" s="33" t="s">
        <v>150</v>
      </c>
      <c r="F26" s="32" t="s">
        <v>117</v>
      </c>
      <c r="G26" s="34">
        <v>194.73</v>
      </c>
      <c r="H26" s="47">
        <v>0</v>
      </c>
      <c r="I26" s="54">
        <f t="shared" si="0"/>
        <v>0</v>
      </c>
      <c r="J26" s="55">
        <v>0</v>
      </c>
      <c r="K26" s="34">
        <f t="shared" si="1"/>
        <v>0</v>
      </c>
      <c r="L26" s="55">
        <v>0</v>
      </c>
      <c r="M26" s="34">
        <f t="shared" si="2"/>
        <v>0</v>
      </c>
      <c r="N26" s="64">
        <v>20</v>
      </c>
      <c r="O26" s="71">
        <v>4</v>
      </c>
      <c r="P26" s="6" t="s">
        <v>11</v>
      </c>
    </row>
    <row r="27" spans="1:16" s="6" customFormat="1" ht="13.5" customHeight="1">
      <c r="A27" s="32" t="s">
        <v>151</v>
      </c>
      <c r="B27" s="32" t="s">
        <v>113</v>
      </c>
      <c r="C27" s="32" t="s">
        <v>139</v>
      </c>
      <c r="D27" s="6" t="s">
        <v>152</v>
      </c>
      <c r="E27" s="33" t="s">
        <v>153</v>
      </c>
      <c r="F27" s="32" t="s">
        <v>117</v>
      </c>
      <c r="G27" s="34">
        <v>442.45400000000001</v>
      </c>
      <c r="H27" s="47">
        <v>0</v>
      </c>
      <c r="I27" s="54">
        <f t="shared" si="0"/>
        <v>0</v>
      </c>
      <c r="J27" s="55">
        <v>0</v>
      </c>
      <c r="K27" s="34">
        <f t="shared" si="1"/>
        <v>0</v>
      </c>
      <c r="L27" s="55">
        <v>0</v>
      </c>
      <c r="M27" s="34">
        <f t="shared" si="2"/>
        <v>0</v>
      </c>
      <c r="N27" s="64">
        <v>20</v>
      </c>
      <c r="O27" s="71">
        <v>4</v>
      </c>
      <c r="P27" s="6" t="s">
        <v>11</v>
      </c>
    </row>
    <row r="28" spans="1:16" s="6" customFormat="1" ht="13.5" customHeight="1">
      <c r="A28" s="32" t="s">
        <v>154</v>
      </c>
      <c r="B28" s="32" t="s">
        <v>113</v>
      </c>
      <c r="C28" s="32" t="s">
        <v>139</v>
      </c>
      <c r="D28" s="6" t="s">
        <v>155</v>
      </c>
      <c r="E28" s="33" t="s">
        <v>156</v>
      </c>
      <c r="F28" s="32" t="s">
        <v>117</v>
      </c>
      <c r="G28" s="34">
        <v>2</v>
      </c>
      <c r="H28" s="47">
        <v>0</v>
      </c>
      <c r="I28" s="54">
        <f t="shared" si="0"/>
        <v>0</v>
      </c>
      <c r="J28" s="55">
        <v>0</v>
      </c>
      <c r="K28" s="34">
        <f t="shared" si="1"/>
        <v>0</v>
      </c>
      <c r="L28" s="55">
        <v>0</v>
      </c>
      <c r="M28" s="34">
        <f t="shared" si="2"/>
        <v>0</v>
      </c>
      <c r="N28" s="64">
        <v>20</v>
      </c>
      <c r="O28" s="71">
        <v>4</v>
      </c>
      <c r="P28" s="6" t="s">
        <v>11</v>
      </c>
    </row>
    <row r="29" spans="1:16" s="6" customFormat="1" ht="13.5" customHeight="1">
      <c r="A29" s="32" t="s">
        <v>157</v>
      </c>
      <c r="B29" s="32" t="s">
        <v>113</v>
      </c>
      <c r="C29" s="32" t="s">
        <v>139</v>
      </c>
      <c r="D29" s="6" t="s">
        <v>158</v>
      </c>
      <c r="E29" s="33" t="s">
        <v>159</v>
      </c>
      <c r="F29" s="32" t="s">
        <v>160</v>
      </c>
      <c r="G29" s="34">
        <v>107.53700000000001</v>
      </c>
      <c r="H29" s="47">
        <v>0</v>
      </c>
      <c r="I29" s="54">
        <f t="shared" si="0"/>
        <v>0</v>
      </c>
      <c r="J29" s="55">
        <v>0</v>
      </c>
      <c r="K29" s="34">
        <f t="shared" si="1"/>
        <v>0</v>
      </c>
      <c r="L29" s="55">
        <v>0</v>
      </c>
      <c r="M29" s="34">
        <f t="shared" si="2"/>
        <v>0</v>
      </c>
      <c r="N29" s="64">
        <v>20</v>
      </c>
      <c r="O29" s="71">
        <v>4</v>
      </c>
      <c r="P29" s="6" t="s">
        <v>11</v>
      </c>
    </row>
    <row r="30" spans="1:16" s="6" customFormat="1" ht="13.5" customHeight="1">
      <c r="A30" s="32" t="s">
        <v>161</v>
      </c>
      <c r="B30" s="32" t="s">
        <v>113</v>
      </c>
      <c r="C30" s="32" t="s">
        <v>139</v>
      </c>
      <c r="D30" s="6" t="s">
        <v>162</v>
      </c>
      <c r="E30" s="33" t="s">
        <v>163</v>
      </c>
      <c r="F30" s="32" t="s">
        <v>160</v>
      </c>
      <c r="G30" s="34">
        <v>107.53700000000001</v>
      </c>
      <c r="H30" s="47">
        <v>0</v>
      </c>
      <c r="I30" s="54">
        <f t="shared" si="0"/>
        <v>0</v>
      </c>
      <c r="J30" s="55">
        <v>0</v>
      </c>
      <c r="K30" s="34">
        <f t="shared" si="1"/>
        <v>0</v>
      </c>
      <c r="L30" s="55">
        <v>0</v>
      </c>
      <c r="M30" s="34">
        <f t="shared" si="2"/>
        <v>0</v>
      </c>
      <c r="N30" s="64">
        <v>20</v>
      </c>
      <c r="O30" s="71">
        <v>4</v>
      </c>
      <c r="P30" s="6" t="s">
        <v>11</v>
      </c>
    </row>
    <row r="31" spans="1:16" s="6" customFormat="1" ht="13.5" customHeight="1">
      <c r="A31" s="32" t="s">
        <v>164</v>
      </c>
      <c r="B31" s="32" t="s">
        <v>113</v>
      </c>
      <c r="C31" s="32" t="s">
        <v>139</v>
      </c>
      <c r="D31" s="6" t="s">
        <v>165</v>
      </c>
      <c r="E31" s="33" t="s">
        <v>166</v>
      </c>
      <c r="F31" s="32" t="s">
        <v>160</v>
      </c>
      <c r="G31" s="34">
        <v>107.53700000000001</v>
      </c>
      <c r="H31" s="47">
        <v>0</v>
      </c>
      <c r="I31" s="54">
        <f t="shared" si="0"/>
        <v>0</v>
      </c>
      <c r="J31" s="55">
        <v>0</v>
      </c>
      <c r="K31" s="34">
        <f t="shared" si="1"/>
        <v>0</v>
      </c>
      <c r="L31" s="55">
        <v>0</v>
      </c>
      <c r="M31" s="34">
        <f t="shared" si="2"/>
        <v>0</v>
      </c>
      <c r="N31" s="64">
        <v>20</v>
      </c>
      <c r="O31" s="71">
        <v>4</v>
      </c>
      <c r="P31" s="6" t="s">
        <v>11</v>
      </c>
    </row>
    <row r="32" spans="1:16" s="6" customFormat="1" ht="13.5" customHeight="1">
      <c r="A32" s="32" t="s">
        <v>167</v>
      </c>
      <c r="B32" s="32" t="s">
        <v>113</v>
      </c>
      <c r="C32" s="32" t="s">
        <v>139</v>
      </c>
      <c r="D32" s="6" t="s">
        <v>168</v>
      </c>
      <c r="E32" s="33" t="s">
        <v>169</v>
      </c>
      <c r="F32" s="32" t="s">
        <v>160</v>
      </c>
      <c r="G32" s="34">
        <v>1505.518</v>
      </c>
      <c r="H32" s="47">
        <v>0</v>
      </c>
      <c r="I32" s="54">
        <f t="shared" si="0"/>
        <v>0</v>
      </c>
      <c r="J32" s="55">
        <v>0</v>
      </c>
      <c r="K32" s="34">
        <f t="shared" si="1"/>
        <v>0</v>
      </c>
      <c r="L32" s="55">
        <v>0</v>
      </c>
      <c r="M32" s="34">
        <f t="shared" si="2"/>
        <v>0</v>
      </c>
      <c r="N32" s="64">
        <v>20</v>
      </c>
      <c r="O32" s="71">
        <v>4</v>
      </c>
      <c r="P32" s="6" t="s">
        <v>11</v>
      </c>
    </row>
    <row r="33" spans="1:16" s="6" customFormat="1" ht="13.5" customHeight="1">
      <c r="A33" s="32" t="s">
        <v>170</v>
      </c>
      <c r="B33" s="32" t="s">
        <v>113</v>
      </c>
      <c r="C33" s="32" t="s">
        <v>139</v>
      </c>
      <c r="D33" s="6" t="s">
        <v>171</v>
      </c>
      <c r="E33" s="33" t="s">
        <v>172</v>
      </c>
      <c r="F33" s="32" t="s">
        <v>160</v>
      </c>
      <c r="G33" s="34">
        <v>107.53700000000001</v>
      </c>
      <c r="H33" s="47">
        <v>0</v>
      </c>
      <c r="I33" s="54">
        <f t="shared" si="0"/>
        <v>0</v>
      </c>
      <c r="J33" s="55">
        <v>0</v>
      </c>
      <c r="K33" s="34">
        <f t="shared" si="1"/>
        <v>0</v>
      </c>
      <c r="L33" s="55">
        <v>0</v>
      </c>
      <c r="M33" s="34">
        <f t="shared" si="2"/>
        <v>0</v>
      </c>
      <c r="N33" s="64">
        <v>20</v>
      </c>
      <c r="O33" s="71">
        <v>4</v>
      </c>
      <c r="P33" s="6" t="s">
        <v>11</v>
      </c>
    </row>
    <row r="34" spans="1:16" s="6" customFormat="1" ht="24" customHeight="1">
      <c r="A34" s="32" t="s">
        <v>173</v>
      </c>
      <c r="B34" s="32" t="s">
        <v>113</v>
      </c>
      <c r="C34" s="32" t="s">
        <v>139</v>
      </c>
      <c r="D34" s="6" t="s">
        <v>174</v>
      </c>
      <c r="E34" s="33" t="s">
        <v>175</v>
      </c>
      <c r="F34" s="32" t="s">
        <v>160</v>
      </c>
      <c r="G34" s="34">
        <v>860.29600000000005</v>
      </c>
      <c r="H34" s="47">
        <v>0</v>
      </c>
      <c r="I34" s="54">
        <f t="shared" si="0"/>
        <v>0</v>
      </c>
      <c r="J34" s="55">
        <v>0</v>
      </c>
      <c r="K34" s="34">
        <f t="shared" si="1"/>
        <v>0</v>
      </c>
      <c r="L34" s="55">
        <v>0</v>
      </c>
      <c r="M34" s="34">
        <f t="shared" si="2"/>
        <v>0</v>
      </c>
      <c r="N34" s="64">
        <v>20</v>
      </c>
      <c r="O34" s="71">
        <v>4</v>
      </c>
      <c r="P34" s="6" t="s">
        <v>11</v>
      </c>
    </row>
    <row r="35" spans="1:16" s="6" customFormat="1" ht="13.5" customHeight="1">
      <c r="A35" s="32" t="s">
        <v>176</v>
      </c>
      <c r="B35" s="32" t="s">
        <v>113</v>
      </c>
      <c r="C35" s="32" t="s">
        <v>139</v>
      </c>
      <c r="D35" s="6" t="s">
        <v>177</v>
      </c>
      <c r="E35" s="33" t="s">
        <v>178</v>
      </c>
      <c r="F35" s="32" t="s">
        <v>160</v>
      </c>
      <c r="G35" s="34">
        <v>107.53700000000001</v>
      </c>
      <c r="H35" s="47">
        <v>0</v>
      </c>
      <c r="I35" s="54">
        <f t="shared" si="0"/>
        <v>0</v>
      </c>
      <c r="J35" s="55">
        <v>0</v>
      </c>
      <c r="K35" s="34">
        <f t="shared" si="1"/>
        <v>0</v>
      </c>
      <c r="L35" s="55">
        <v>0</v>
      </c>
      <c r="M35" s="34">
        <f t="shared" si="2"/>
        <v>0</v>
      </c>
      <c r="N35" s="64">
        <v>20</v>
      </c>
      <c r="O35" s="71">
        <v>4</v>
      </c>
      <c r="P35" s="6" t="s">
        <v>11</v>
      </c>
    </row>
    <row r="36" spans="1:16" s="20" customFormat="1" ht="12.75" customHeight="1">
      <c r="B36" s="30" t="s">
        <v>66</v>
      </c>
      <c r="D36" s="31" t="s">
        <v>179</v>
      </c>
      <c r="E36" s="31" t="s">
        <v>180</v>
      </c>
      <c r="H36" s="46"/>
      <c r="I36" s="52">
        <f>I37</f>
        <v>0</v>
      </c>
      <c r="K36" s="53">
        <f>K37</f>
        <v>0</v>
      </c>
      <c r="M36" s="53">
        <f>M37</f>
        <v>0</v>
      </c>
      <c r="N36" s="46"/>
      <c r="P36" s="31" t="s">
        <v>112</v>
      </c>
    </row>
    <row r="37" spans="1:16" s="6" customFormat="1" ht="13.5" customHeight="1">
      <c r="A37" s="32" t="s">
        <v>181</v>
      </c>
      <c r="B37" s="32" t="s">
        <v>113</v>
      </c>
      <c r="C37" s="32" t="s">
        <v>114</v>
      </c>
      <c r="D37" s="6" t="s">
        <v>182</v>
      </c>
      <c r="E37" s="33" t="s">
        <v>183</v>
      </c>
      <c r="F37" s="32" t="s">
        <v>160</v>
      </c>
      <c r="G37" s="34">
        <v>22.213999999999999</v>
      </c>
      <c r="H37" s="47">
        <v>0</v>
      </c>
      <c r="I37" s="54">
        <f>ROUND(G37*H37,0)</f>
        <v>0</v>
      </c>
      <c r="J37" s="55">
        <v>0</v>
      </c>
      <c r="K37" s="34">
        <f>G37*J37</f>
        <v>0</v>
      </c>
      <c r="L37" s="55">
        <v>0</v>
      </c>
      <c r="M37" s="34">
        <f>G37*L37</f>
        <v>0</v>
      </c>
      <c r="N37" s="64">
        <v>20</v>
      </c>
      <c r="O37" s="71">
        <v>4</v>
      </c>
      <c r="P37" s="6" t="s">
        <v>11</v>
      </c>
    </row>
    <row r="38" spans="1:16" s="20" customFormat="1" ht="12.75" customHeight="1">
      <c r="B38" s="39" t="s">
        <v>66</v>
      </c>
      <c r="D38" s="40" t="s">
        <v>53</v>
      </c>
      <c r="E38" s="40" t="s">
        <v>184</v>
      </c>
      <c r="H38" s="46"/>
      <c r="I38" s="58">
        <f>I39+I53+I77+I84+I87+I90+I93</f>
        <v>0</v>
      </c>
      <c r="K38" s="59">
        <f>K39+K53+K77+K84+K87+K90+K93</f>
        <v>0</v>
      </c>
      <c r="M38" s="59">
        <f>M39+M53+M77+M84+M87+M90+M93</f>
        <v>0</v>
      </c>
      <c r="N38" s="46"/>
      <c r="P38" s="40" t="s">
        <v>109</v>
      </c>
    </row>
    <row r="39" spans="1:16" s="20" customFormat="1" ht="12.75" customHeight="1">
      <c r="B39" s="30" t="s">
        <v>66</v>
      </c>
      <c r="D39" s="31" t="s">
        <v>185</v>
      </c>
      <c r="E39" s="31" t="s">
        <v>186</v>
      </c>
      <c r="H39" s="46"/>
      <c r="I39" s="52">
        <f>SUM(I40:I52)</f>
        <v>0</v>
      </c>
      <c r="K39" s="53">
        <f>SUM(K40:K52)</f>
        <v>0</v>
      </c>
      <c r="M39" s="53">
        <f>SUM(M40:M52)</f>
        <v>0</v>
      </c>
      <c r="N39" s="46"/>
      <c r="P39" s="31" t="s">
        <v>112</v>
      </c>
    </row>
    <row r="40" spans="1:16" s="6" customFormat="1" ht="24" customHeight="1">
      <c r="A40" s="32" t="s">
        <v>187</v>
      </c>
      <c r="B40" s="32" t="s">
        <v>113</v>
      </c>
      <c r="C40" s="32" t="s">
        <v>185</v>
      </c>
      <c r="D40" s="6" t="s">
        <v>188</v>
      </c>
      <c r="E40" s="33" t="s">
        <v>189</v>
      </c>
      <c r="F40" s="32" t="s">
        <v>117</v>
      </c>
      <c r="G40" s="34">
        <v>341.892</v>
      </c>
      <c r="H40" s="47">
        <v>0</v>
      </c>
      <c r="I40" s="54">
        <f t="shared" ref="I40:I52" si="3">ROUND(G40*H40,0)</f>
        <v>0</v>
      </c>
      <c r="J40" s="55">
        <v>0</v>
      </c>
      <c r="K40" s="34">
        <f t="shared" ref="K40:K52" si="4">G40*J40</f>
        <v>0</v>
      </c>
      <c r="L40" s="55">
        <v>0</v>
      </c>
      <c r="M40" s="34">
        <f t="shared" ref="M40:M52" si="5">G40*L40</f>
        <v>0</v>
      </c>
      <c r="N40" s="64">
        <v>20</v>
      </c>
      <c r="O40" s="71">
        <v>16</v>
      </c>
      <c r="P40" s="6" t="s">
        <v>11</v>
      </c>
    </row>
    <row r="41" spans="1:16" s="6" customFormat="1" ht="13.5" customHeight="1">
      <c r="A41" s="32" t="s">
        <v>190</v>
      </c>
      <c r="B41" s="32" t="s">
        <v>113</v>
      </c>
      <c r="C41" s="32" t="s">
        <v>185</v>
      </c>
      <c r="D41" s="6" t="s">
        <v>191</v>
      </c>
      <c r="E41" s="33" t="s">
        <v>192</v>
      </c>
      <c r="F41" s="32" t="s">
        <v>117</v>
      </c>
      <c r="G41" s="34">
        <v>341.892</v>
      </c>
      <c r="H41" s="47">
        <v>0</v>
      </c>
      <c r="I41" s="54">
        <f t="shared" si="3"/>
        <v>0</v>
      </c>
      <c r="J41" s="55">
        <v>0</v>
      </c>
      <c r="K41" s="34">
        <f t="shared" si="4"/>
        <v>0</v>
      </c>
      <c r="L41" s="55">
        <v>0</v>
      </c>
      <c r="M41" s="34">
        <f t="shared" si="5"/>
        <v>0</v>
      </c>
      <c r="N41" s="64">
        <v>20</v>
      </c>
      <c r="O41" s="71">
        <v>16</v>
      </c>
      <c r="P41" s="6" t="s">
        <v>11</v>
      </c>
    </row>
    <row r="42" spans="1:16" s="6" customFormat="1" ht="13.5" customHeight="1">
      <c r="A42" s="32" t="s">
        <v>193</v>
      </c>
      <c r="B42" s="32" t="s">
        <v>113</v>
      </c>
      <c r="C42" s="32" t="s">
        <v>185</v>
      </c>
      <c r="D42" s="6" t="s">
        <v>194</v>
      </c>
      <c r="E42" s="33" t="s">
        <v>195</v>
      </c>
      <c r="F42" s="32" t="s">
        <v>117</v>
      </c>
      <c r="G42" s="34">
        <v>1002.29</v>
      </c>
      <c r="H42" s="47">
        <v>0</v>
      </c>
      <c r="I42" s="54">
        <f t="shared" si="3"/>
        <v>0</v>
      </c>
      <c r="J42" s="55">
        <v>0</v>
      </c>
      <c r="K42" s="34">
        <f t="shared" si="4"/>
        <v>0</v>
      </c>
      <c r="L42" s="55">
        <v>0</v>
      </c>
      <c r="M42" s="34">
        <f t="shared" si="5"/>
        <v>0</v>
      </c>
      <c r="N42" s="64">
        <v>20</v>
      </c>
      <c r="O42" s="71">
        <v>16</v>
      </c>
      <c r="P42" s="6" t="s">
        <v>11</v>
      </c>
    </row>
    <row r="43" spans="1:16" s="6" customFormat="1" ht="13.5" customHeight="1">
      <c r="A43" s="32" t="s">
        <v>196</v>
      </c>
      <c r="B43" s="32" t="s">
        <v>113</v>
      </c>
      <c r="C43" s="32" t="s">
        <v>185</v>
      </c>
      <c r="D43" s="6" t="s">
        <v>197</v>
      </c>
      <c r="E43" s="33" t="s">
        <v>198</v>
      </c>
      <c r="F43" s="32" t="s">
        <v>117</v>
      </c>
      <c r="G43" s="34">
        <v>1002.29</v>
      </c>
      <c r="H43" s="47">
        <v>0</v>
      </c>
      <c r="I43" s="54">
        <f t="shared" si="3"/>
        <v>0</v>
      </c>
      <c r="J43" s="55">
        <v>0</v>
      </c>
      <c r="K43" s="34">
        <f t="shared" si="4"/>
        <v>0</v>
      </c>
      <c r="L43" s="55">
        <v>0</v>
      </c>
      <c r="M43" s="34">
        <f t="shared" si="5"/>
        <v>0</v>
      </c>
      <c r="N43" s="64">
        <v>20</v>
      </c>
      <c r="O43" s="71">
        <v>16</v>
      </c>
      <c r="P43" s="6" t="s">
        <v>11</v>
      </c>
    </row>
    <row r="44" spans="1:16" s="6" customFormat="1" ht="13.5" customHeight="1">
      <c r="A44" s="32" t="s">
        <v>199</v>
      </c>
      <c r="B44" s="32" t="s">
        <v>113</v>
      </c>
      <c r="C44" s="32" t="s">
        <v>185</v>
      </c>
      <c r="D44" s="6" t="s">
        <v>200</v>
      </c>
      <c r="E44" s="33" t="s">
        <v>201</v>
      </c>
      <c r="F44" s="32" t="s">
        <v>124</v>
      </c>
      <c r="G44" s="34">
        <v>8</v>
      </c>
      <c r="H44" s="47">
        <v>0</v>
      </c>
      <c r="I44" s="54">
        <f t="shared" si="3"/>
        <v>0</v>
      </c>
      <c r="J44" s="55">
        <v>0</v>
      </c>
      <c r="K44" s="34">
        <f t="shared" si="4"/>
        <v>0</v>
      </c>
      <c r="L44" s="55">
        <v>0</v>
      </c>
      <c r="M44" s="34">
        <f t="shared" si="5"/>
        <v>0</v>
      </c>
      <c r="N44" s="64">
        <v>20</v>
      </c>
      <c r="O44" s="71">
        <v>16</v>
      </c>
      <c r="P44" s="6" t="s">
        <v>11</v>
      </c>
    </row>
    <row r="45" spans="1:16" s="6" customFormat="1" ht="13.5" customHeight="1">
      <c r="A45" s="35" t="s">
        <v>202</v>
      </c>
      <c r="B45" s="35" t="s">
        <v>126</v>
      </c>
      <c r="C45" s="35" t="s">
        <v>127</v>
      </c>
      <c r="D45" s="36" t="s">
        <v>128</v>
      </c>
      <c r="E45" s="37" t="s">
        <v>129</v>
      </c>
      <c r="F45" s="35" t="s">
        <v>124</v>
      </c>
      <c r="G45" s="38">
        <v>8</v>
      </c>
      <c r="H45" s="48">
        <v>0</v>
      </c>
      <c r="I45" s="56">
        <f t="shared" si="3"/>
        <v>0</v>
      </c>
      <c r="J45" s="57">
        <v>0</v>
      </c>
      <c r="K45" s="38">
        <f t="shared" si="4"/>
        <v>0</v>
      </c>
      <c r="L45" s="57">
        <v>0</v>
      </c>
      <c r="M45" s="38">
        <f t="shared" si="5"/>
        <v>0</v>
      </c>
      <c r="N45" s="65">
        <v>20</v>
      </c>
      <c r="O45" s="72">
        <v>32</v>
      </c>
      <c r="P45" s="36" t="s">
        <v>11</v>
      </c>
    </row>
    <row r="46" spans="1:16" s="6" customFormat="1" ht="13.5" customHeight="1">
      <c r="A46" s="32" t="s">
        <v>203</v>
      </c>
      <c r="B46" s="32" t="s">
        <v>113</v>
      </c>
      <c r="C46" s="32" t="s">
        <v>185</v>
      </c>
      <c r="D46" s="6" t="s">
        <v>204</v>
      </c>
      <c r="E46" s="33" t="s">
        <v>205</v>
      </c>
      <c r="F46" s="32" t="s">
        <v>124</v>
      </c>
      <c r="G46" s="34">
        <v>2</v>
      </c>
      <c r="H46" s="47">
        <v>0</v>
      </c>
      <c r="I46" s="54">
        <f t="shared" si="3"/>
        <v>0</v>
      </c>
      <c r="J46" s="55">
        <v>0</v>
      </c>
      <c r="K46" s="34">
        <f t="shared" si="4"/>
        <v>0</v>
      </c>
      <c r="L46" s="55">
        <v>0</v>
      </c>
      <c r="M46" s="34">
        <f t="shared" si="5"/>
        <v>0</v>
      </c>
      <c r="N46" s="64">
        <v>20</v>
      </c>
      <c r="O46" s="71">
        <v>16</v>
      </c>
      <c r="P46" s="6" t="s">
        <v>11</v>
      </c>
    </row>
    <row r="47" spans="1:16" s="6" customFormat="1" ht="13.5" customHeight="1">
      <c r="A47" s="35" t="s">
        <v>206</v>
      </c>
      <c r="B47" s="35" t="s">
        <v>126</v>
      </c>
      <c r="C47" s="35" t="s">
        <v>127</v>
      </c>
      <c r="D47" s="36" t="s">
        <v>207</v>
      </c>
      <c r="E47" s="37" t="s">
        <v>208</v>
      </c>
      <c r="F47" s="35" t="s">
        <v>124</v>
      </c>
      <c r="G47" s="38">
        <v>2</v>
      </c>
      <c r="H47" s="48">
        <v>0</v>
      </c>
      <c r="I47" s="56">
        <f t="shared" si="3"/>
        <v>0</v>
      </c>
      <c r="J47" s="57">
        <v>0</v>
      </c>
      <c r="K47" s="38">
        <f t="shared" si="4"/>
        <v>0</v>
      </c>
      <c r="L47" s="57">
        <v>0</v>
      </c>
      <c r="M47" s="38">
        <f t="shared" si="5"/>
        <v>0</v>
      </c>
      <c r="N47" s="65">
        <v>20</v>
      </c>
      <c r="O47" s="72">
        <v>32</v>
      </c>
      <c r="P47" s="36" t="s">
        <v>11</v>
      </c>
    </row>
    <row r="48" spans="1:16" s="6" customFormat="1" ht="24" customHeight="1">
      <c r="A48" s="32" t="s">
        <v>209</v>
      </c>
      <c r="B48" s="32" t="s">
        <v>113</v>
      </c>
      <c r="C48" s="32" t="s">
        <v>185</v>
      </c>
      <c r="D48" s="6" t="s">
        <v>210</v>
      </c>
      <c r="E48" s="33" t="s">
        <v>211</v>
      </c>
      <c r="F48" s="32" t="s">
        <v>117</v>
      </c>
      <c r="G48" s="34">
        <v>1.56</v>
      </c>
      <c r="H48" s="47">
        <v>0</v>
      </c>
      <c r="I48" s="54">
        <f t="shared" si="3"/>
        <v>0</v>
      </c>
      <c r="J48" s="55">
        <v>0</v>
      </c>
      <c r="K48" s="34">
        <f t="shared" si="4"/>
        <v>0</v>
      </c>
      <c r="L48" s="55">
        <v>0</v>
      </c>
      <c r="M48" s="34">
        <f t="shared" si="5"/>
        <v>0</v>
      </c>
      <c r="N48" s="64">
        <v>20</v>
      </c>
      <c r="O48" s="71">
        <v>16</v>
      </c>
      <c r="P48" s="6" t="s">
        <v>11</v>
      </c>
    </row>
    <row r="49" spans="1:16" s="6" customFormat="1" ht="13.5" customHeight="1">
      <c r="A49" s="32" t="s">
        <v>212</v>
      </c>
      <c r="B49" s="32" t="s">
        <v>113</v>
      </c>
      <c r="C49" s="32" t="s">
        <v>185</v>
      </c>
      <c r="D49" s="6" t="s">
        <v>213</v>
      </c>
      <c r="E49" s="33" t="s">
        <v>214</v>
      </c>
      <c r="F49" s="32" t="s">
        <v>124</v>
      </c>
      <c r="G49" s="34">
        <v>1</v>
      </c>
      <c r="H49" s="47">
        <v>0</v>
      </c>
      <c r="I49" s="54">
        <f t="shared" si="3"/>
        <v>0</v>
      </c>
      <c r="J49" s="55">
        <v>0</v>
      </c>
      <c r="K49" s="34">
        <f t="shared" si="4"/>
        <v>0</v>
      </c>
      <c r="L49" s="55">
        <v>0</v>
      </c>
      <c r="M49" s="34">
        <f t="shared" si="5"/>
        <v>0</v>
      </c>
      <c r="N49" s="64">
        <v>20</v>
      </c>
      <c r="O49" s="71">
        <v>16</v>
      </c>
      <c r="P49" s="6" t="s">
        <v>11</v>
      </c>
    </row>
    <row r="50" spans="1:16" s="6" customFormat="1" ht="13.5" customHeight="1">
      <c r="A50" s="32" t="s">
        <v>215</v>
      </c>
      <c r="B50" s="32" t="s">
        <v>113</v>
      </c>
      <c r="C50" s="32" t="s">
        <v>185</v>
      </c>
      <c r="D50" s="6" t="s">
        <v>204</v>
      </c>
      <c r="E50" s="33" t="s">
        <v>205</v>
      </c>
      <c r="F50" s="32" t="s">
        <v>124</v>
      </c>
      <c r="G50" s="34">
        <v>1</v>
      </c>
      <c r="H50" s="47">
        <v>0</v>
      </c>
      <c r="I50" s="54">
        <f t="shared" si="3"/>
        <v>0</v>
      </c>
      <c r="J50" s="55">
        <v>0</v>
      </c>
      <c r="K50" s="34">
        <f t="shared" si="4"/>
        <v>0</v>
      </c>
      <c r="L50" s="55">
        <v>0</v>
      </c>
      <c r="M50" s="34">
        <f t="shared" si="5"/>
        <v>0</v>
      </c>
      <c r="N50" s="64">
        <v>20</v>
      </c>
      <c r="O50" s="71">
        <v>16</v>
      </c>
      <c r="P50" s="6" t="s">
        <v>11</v>
      </c>
    </row>
    <row r="51" spans="1:16" s="6" customFormat="1" ht="13.5" customHeight="1">
      <c r="A51" s="35" t="s">
        <v>216</v>
      </c>
      <c r="B51" s="35" t="s">
        <v>126</v>
      </c>
      <c r="C51" s="35" t="s">
        <v>127</v>
      </c>
      <c r="D51" s="36" t="s">
        <v>207</v>
      </c>
      <c r="E51" s="37" t="s">
        <v>208</v>
      </c>
      <c r="F51" s="35" t="s">
        <v>124</v>
      </c>
      <c r="G51" s="38">
        <v>1</v>
      </c>
      <c r="H51" s="48">
        <v>0</v>
      </c>
      <c r="I51" s="56">
        <f t="shared" si="3"/>
        <v>0</v>
      </c>
      <c r="J51" s="57">
        <v>0</v>
      </c>
      <c r="K51" s="38">
        <f t="shared" si="4"/>
        <v>0</v>
      </c>
      <c r="L51" s="57">
        <v>0</v>
      </c>
      <c r="M51" s="38">
        <f t="shared" si="5"/>
        <v>0</v>
      </c>
      <c r="N51" s="65">
        <v>20</v>
      </c>
      <c r="O51" s="72">
        <v>32</v>
      </c>
      <c r="P51" s="36" t="s">
        <v>11</v>
      </c>
    </row>
    <row r="52" spans="1:16" s="6" customFormat="1" ht="13.5" customHeight="1">
      <c r="A52" s="32" t="s">
        <v>217</v>
      </c>
      <c r="B52" s="32" t="s">
        <v>113</v>
      </c>
      <c r="C52" s="32" t="s">
        <v>185</v>
      </c>
      <c r="D52" s="6" t="s">
        <v>218</v>
      </c>
      <c r="E52" s="33" t="s">
        <v>219</v>
      </c>
      <c r="F52" s="32" t="s">
        <v>160</v>
      </c>
      <c r="G52" s="34">
        <v>37.014000000000003</v>
      </c>
      <c r="H52" s="47">
        <v>0</v>
      </c>
      <c r="I52" s="54">
        <f t="shared" si="3"/>
        <v>0</v>
      </c>
      <c r="J52" s="55">
        <v>0</v>
      </c>
      <c r="K52" s="34">
        <f t="shared" si="4"/>
        <v>0</v>
      </c>
      <c r="L52" s="55">
        <v>0</v>
      </c>
      <c r="M52" s="34">
        <f t="shared" si="5"/>
        <v>0</v>
      </c>
      <c r="N52" s="64">
        <v>20</v>
      </c>
      <c r="O52" s="71">
        <v>16</v>
      </c>
      <c r="P52" s="6" t="s">
        <v>11</v>
      </c>
    </row>
    <row r="53" spans="1:16" s="20" customFormat="1" ht="12.75" customHeight="1">
      <c r="B53" s="30" t="s">
        <v>66</v>
      </c>
      <c r="D53" s="31" t="s">
        <v>220</v>
      </c>
      <c r="E53" s="31" t="s">
        <v>221</v>
      </c>
      <c r="H53" s="46"/>
      <c r="I53" s="52">
        <f>SUM(I54:I76)</f>
        <v>0</v>
      </c>
      <c r="K53" s="53">
        <f>SUM(K54:K76)</f>
        <v>0</v>
      </c>
      <c r="M53" s="53">
        <f>SUM(M54:M76)</f>
        <v>0</v>
      </c>
      <c r="N53" s="46"/>
      <c r="P53" s="31" t="s">
        <v>112</v>
      </c>
    </row>
    <row r="54" spans="1:16" s="6" customFormat="1" ht="13.5" customHeight="1">
      <c r="A54" s="32" t="s">
        <v>222</v>
      </c>
      <c r="B54" s="32" t="s">
        <v>113</v>
      </c>
      <c r="C54" s="32" t="s">
        <v>220</v>
      </c>
      <c r="D54" s="6" t="s">
        <v>223</v>
      </c>
      <c r="E54" s="33" t="s">
        <v>224</v>
      </c>
      <c r="F54" s="32" t="s">
        <v>117</v>
      </c>
      <c r="G54" s="34">
        <v>34.020000000000003</v>
      </c>
      <c r="H54" s="47">
        <v>0</v>
      </c>
      <c r="I54" s="54">
        <f t="shared" ref="I54:I76" si="6">ROUND(G54*H54,0)</f>
        <v>0</v>
      </c>
      <c r="J54" s="55">
        <v>0</v>
      </c>
      <c r="K54" s="34">
        <f t="shared" ref="K54:K76" si="7">G54*J54</f>
        <v>0</v>
      </c>
      <c r="L54" s="55">
        <v>0</v>
      </c>
      <c r="M54" s="34">
        <f t="shared" ref="M54:M76" si="8">G54*L54</f>
        <v>0</v>
      </c>
      <c r="N54" s="64">
        <v>20</v>
      </c>
      <c r="O54" s="71">
        <v>16</v>
      </c>
      <c r="P54" s="6" t="s">
        <v>11</v>
      </c>
    </row>
    <row r="55" spans="1:16" s="6" customFormat="1" ht="13.5" customHeight="1">
      <c r="A55" s="35" t="s">
        <v>225</v>
      </c>
      <c r="B55" s="35" t="s">
        <v>126</v>
      </c>
      <c r="C55" s="35" t="s">
        <v>127</v>
      </c>
      <c r="D55" s="36" t="s">
        <v>226</v>
      </c>
      <c r="E55" s="37" t="s">
        <v>227</v>
      </c>
      <c r="F55" s="35" t="s">
        <v>124</v>
      </c>
      <c r="G55" s="38">
        <v>1</v>
      </c>
      <c r="H55" s="48">
        <v>0</v>
      </c>
      <c r="I55" s="56">
        <f t="shared" si="6"/>
        <v>0</v>
      </c>
      <c r="J55" s="57">
        <v>0</v>
      </c>
      <c r="K55" s="38">
        <f t="shared" si="7"/>
        <v>0</v>
      </c>
      <c r="L55" s="57">
        <v>0</v>
      </c>
      <c r="M55" s="38">
        <f t="shared" si="8"/>
        <v>0</v>
      </c>
      <c r="N55" s="65">
        <v>20</v>
      </c>
      <c r="O55" s="72">
        <v>32</v>
      </c>
      <c r="P55" s="36" t="s">
        <v>11</v>
      </c>
    </row>
    <row r="56" spans="1:16" s="6" customFormat="1" ht="13.5" customHeight="1">
      <c r="A56" s="35" t="s">
        <v>228</v>
      </c>
      <c r="B56" s="35" t="s">
        <v>126</v>
      </c>
      <c r="C56" s="35" t="s">
        <v>127</v>
      </c>
      <c r="D56" s="36" t="s">
        <v>229</v>
      </c>
      <c r="E56" s="37" t="s">
        <v>230</v>
      </c>
      <c r="F56" s="35" t="s">
        <v>124</v>
      </c>
      <c r="G56" s="38">
        <v>3</v>
      </c>
      <c r="H56" s="48">
        <v>0</v>
      </c>
      <c r="I56" s="56">
        <f t="shared" si="6"/>
        <v>0</v>
      </c>
      <c r="J56" s="57">
        <v>0</v>
      </c>
      <c r="K56" s="38">
        <f t="shared" si="7"/>
        <v>0</v>
      </c>
      <c r="L56" s="57">
        <v>0</v>
      </c>
      <c r="M56" s="38">
        <f t="shared" si="8"/>
        <v>0</v>
      </c>
      <c r="N56" s="65">
        <v>20</v>
      </c>
      <c r="O56" s="72">
        <v>32</v>
      </c>
      <c r="P56" s="36" t="s">
        <v>11</v>
      </c>
    </row>
    <row r="57" spans="1:16" s="6" customFormat="1" ht="13.5" customHeight="1">
      <c r="A57" s="35" t="s">
        <v>231</v>
      </c>
      <c r="B57" s="35" t="s">
        <v>126</v>
      </c>
      <c r="C57" s="35" t="s">
        <v>127</v>
      </c>
      <c r="D57" s="36" t="s">
        <v>232</v>
      </c>
      <c r="E57" s="37" t="s">
        <v>233</v>
      </c>
      <c r="F57" s="35" t="s">
        <v>124</v>
      </c>
      <c r="G57" s="38">
        <v>23</v>
      </c>
      <c r="H57" s="48">
        <v>0</v>
      </c>
      <c r="I57" s="56">
        <f t="shared" si="6"/>
        <v>0</v>
      </c>
      <c r="J57" s="57">
        <v>0</v>
      </c>
      <c r="K57" s="38">
        <f t="shared" si="7"/>
        <v>0</v>
      </c>
      <c r="L57" s="57">
        <v>0</v>
      </c>
      <c r="M57" s="38">
        <f t="shared" si="8"/>
        <v>0</v>
      </c>
      <c r="N57" s="65">
        <v>20</v>
      </c>
      <c r="O57" s="72">
        <v>32</v>
      </c>
      <c r="P57" s="36" t="s">
        <v>11</v>
      </c>
    </row>
    <row r="58" spans="1:16" s="6" customFormat="1" ht="24" customHeight="1">
      <c r="A58" s="32" t="s">
        <v>234</v>
      </c>
      <c r="B58" s="32" t="s">
        <v>113</v>
      </c>
      <c r="C58" s="32" t="s">
        <v>220</v>
      </c>
      <c r="D58" s="6" t="s">
        <v>235</v>
      </c>
      <c r="E58" s="33" t="s">
        <v>236</v>
      </c>
      <c r="F58" s="32" t="s">
        <v>124</v>
      </c>
      <c r="G58" s="34">
        <v>27</v>
      </c>
      <c r="H58" s="47">
        <v>0</v>
      </c>
      <c r="I58" s="54">
        <f t="shared" si="6"/>
        <v>0</v>
      </c>
      <c r="J58" s="55">
        <v>0</v>
      </c>
      <c r="K58" s="34">
        <f t="shared" si="7"/>
        <v>0</v>
      </c>
      <c r="L58" s="55">
        <v>0</v>
      </c>
      <c r="M58" s="34">
        <f t="shared" si="8"/>
        <v>0</v>
      </c>
      <c r="N58" s="64">
        <v>20</v>
      </c>
      <c r="O58" s="71">
        <v>16</v>
      </c>
      <c r="P58" s="6" t="s">
        <v>11</v>
      </c>
    </row>
    <row r="59" spans="1:16" s="6" customFormat="1" ht="13.5" customHeight="1">
      <c r="A59" s="35" t="s">
        <v>237</v>
      </c>
      <c r="B59" s="35" t="s">
        <v>126</v>
      </c>
      <c r="C59" s="35" t="s">
        <v>127</v>
      </c>
      <c r="D59" s="36" t="s">
        <v>238</v>
      </c>
      <c r="E59" s="37" t="s">
        <v>239</v>
      </c>
      <c r="F59" s="35" t="s">
        <v>124</v>
      </c>
      <c r="G59" s="38">
        <v>6</v>
      </c>
      <c r="H59" s="48">
        <v>0</v>
      </c>
      <c r="I59" s="56">
        <f t="shared" si="6"/>
        <v>0</v>
      </c>
      <c r="J59" s="57">
        <v>0</v>
      </c>
      <c r="K59" s="38">
        <f t="shared" si="7"/>
        <v>0</v>
      </c>
      <c r="L59" s="57">
        <v>0</v>
      </c>
      <c r="M59" s="38">
        <f t="shared" si="8"/>
        <v>0</v>
      </c>
      <c r="N59" s="65">
        <v>20</v>
      </c>
      <c r="O59" s="72">
        <v>32</v>
      </c>
      <c r="P59" s="36" t="s">
        <v>11</v>
      </c>
    </row>
    <row r="60" spans="1:16" s="6" customFormat="1" ht="13.5" customHeight="1">
      <c r="A60" s="35" t="s">
        <v>240</v>
      </c>
      <c r="B60" s="35" t="s">
        <v>126</v>
      </c>
      <c r="C60" s="35" t="s">
        <v>127</v>
      </c>
      <c r="D60" s="36" t="s">
        <v>241</v>
      </c>
      <c r="E60" s="37" t="s">
        <v>242</v>
      </c>
      <c r="F60" s="35" t="s">
        <v>124</v>
      </c>
      <c r="G60" s="38">
        <v>13</v>
      </c>
      <c r="H60" s="48">
        <v>0</v>
      </c>
      <c r="I60" s="56">
        <f t="shared" si="6"/>
        <v>0</v>
      </c>
      <c r="J60" s="57">
        <v>0</v>
      </c>
      <c r="K60" s="38">
        <f t="shared" si="7"/>
        <v>0</v>
      </c>
      <c r="L60" s="57">
        <v>0</v>
      </c>
      <c r="M60" s="38">
        <f t="shared" si="8"/>
        <v>0</v>
      </c>
      <c r="N60" s="65">
        <v>20</v>
      </c>
      <c r="O60" s="72">
        <v>32</v>
      </c>
      <c r="P60" s="36" t="s">
        <v>11</v>
      </c>
    </row>
    <row r="61" spans="1:16" s="6" customFormat="1" ht="13.5" customHeight="1">
      <c r="A61" s="35" t="s">
        <v>243</v>
      </c>
      <c r="B61" s="35" t="s">
        <v>126</v>
      </c>
      <c r="C61" s="35" t="s">
        <v>127</v>
      </c>
      <c r="D61" s="36" t="s">
        <v>244</v>
      </c>
      <c r="E61" s="37" t="s">
        <v>245</v>
      </c>
      <c r="F61" s="35" t="s">
        <v>124</v>
      </c>
      <c r="G61" s="38">
        <v>7</v>
      </c>
      <c r="H61" s="48">
        <v>0</v>
      </c>
      <c r="I61" s="56">
        <f t="shared" si="6"/>
        <v>0</v>
      </c>
      <c r="J61" s="57">
        <v>0</v>
      </c>
      <c r="K61" s="38">
        <f t="shared" si="7"/>
        <v>0</v>
      </c>
      <c r="L61" s="57">
        <v>0</v>
      </c>
      <c r="M61" s="38">
        <f t="shared" si="8"/>
        <v>0</v>
      </c>
      <c r="N61" s="65">
        <v>20</v>
      </c>
      <c r="O61" s="72">
        <v>32</v>
      </c>
      <c r="P61" s="36" t="s">
        <v>11</v>
      </c>
    </row>
    <row r="62" spans="1:16" s="6" customFormat="1" ht="13.5" customHeight="1">
      <c r="A62" s="35" t="s">
        <v>246</v>
      </c>
      <c r="B62" s="35" t="s">
        <v>126</v>
      </c>
      <c r="C62" s="35" t="s">
        <v>127</v>
      </c>
      <c r="D62" s="36" t="s">
        <v>247</v>
      </c>
      <c r="E62" s="37" t="s">
        <v>248</v>
      </c>
      <c r="F62" s="35" t="s">
        <v>124</v>
      </c>
      <c r="G62" s="38">
        <v>1</v>
      </c>
      <c r="H62" s="48">
        <v>0</v>
      </c>
      <c r="I62" s="56">
        <f t="shared" si="6"/>
        <v>0</v>
      </c>
      <c r="J62" s="57">
        <v>0</v>
      </c>
      <c r="K62" s="38">
        <f t="shared" si="7"/>
        <v>0</v>
      </c>
      <c r="L62" s="57">
        <v>0</v>
      </c>
      <c r="M62" s="38">
        <f t="shared" si="8"/>
        <v>0</v>
      </c>
      <c r="N62" s="65">
        <v>20</v>
      </c>
      <c r="O62" s="72">
        <v>32</v>
      </c>
      <c r="P62" s="36" t="s">
        <v>11</v>
      </c>
    </row>
    <row r="63" spans="1:16" s="6" customFormat="1" ht="13.5" customHeight="1">
      <c r="A63" s="35" t="s">
        <v>249</v>
      </c>
      <c r="B63" s="35" t="s">
        <v>126</v>
      </c>
      <c r="C63" s="35" t="s">
        <v>127</v>
      </c>
      <c r="D63" s="36" t="s">
        <v>250</v>
      </c>
      <c r="E63" s="37" t="s">
        <v>251</v>
      </c>
      <c r="F63" s="35" t="s">
        <v>124</v>
      </c>
      <c r="G63" s="38">
        <v>18</v>
      </c>
      <c r="H63" s="48">
        <v>0</v>
      </c>
      <c r="I63" s="56">
        <f t="shared" si="6"/>
        <v>0</v>
      </c>
      <c r="J63" s="57">
        <v>0</v>
      </c>
      <c r="K63" s="38">
        <f t="shared" si="7"/>
        <v>0</v>
      </c>
      <c r="L63" s="57">
        <v>0</v>
      </c>
      <c r="M63" s="38">
        <f t="shared" si="8"/>
        <v>0</v>
      </c>
      <c r="N63" s="65">
        <v>20</v>
      </c>
      <c r="O63" s="72">
        <v>32</v>
      </c>
      <c r="P63" s="36" t="s">
        <v>11</v>
      </c>
    </row>
    <row r="64" spans="1:16" s="6" customFormat="1" ht="13.5" customHeight="1">
      <c r="A64" s="32" t="s">
        <v>252</v>
      </c>
      <c r="B64" s="32" t="s">
        <v>113</v>
      </c>
      <c r="C64" s="32" t="s">
        <v>220</v>
      </c>
      <c r="D64" s="6" t="s">
        <v>253</v>
      </c>
      <c r="E64" s="33" t="s">
        <v>254</v>
      </c>
      <c r="F64" s="32" t="s">
        <v>124</v>
      </c>
      <c r="G64" s="34">
        <v>7</v>
      </c>
      <c r="H64" s="47">
        <v>0</v>
      </c>
      <c r="I64" s="54">
        <f t="shared" si="6"/>
        <v>0</v>
      </c>
      <c r="J64" s="55">
        <v>0</v>
      </c>
      <c r="K64" s="34">
        <f t="shared" si="7"/>
        <v>0</v>
      </c>
      <c r="L64" s="55">
        <v>0</v>
      </c>
      <c r="M64" s="34">
        <f t="shared" si="8"/>
        <v>0</v>
      </c>
      <c r="N64" s="64">
        <v>20</v>
      </c>
      <c r="O64" s="71">
        <v>16</v>
      </c>
      <c r="P64" s="6" t="s">
        <v>11</v>
      </c>
    </row>
    <row r="65" spans="1:16" s="6" customFormat="1" ht="13.5" customHeight="1">
      <c r="A65" s="35" t="s">
        <v>255</v>
      </c>
      <c r="B65" s="35" t="s">
        <v>126</v>
      </c>
      <c r="C65" s="35" t="s">
        <v>127</v>
      </c>
      <c r="D65" s="36" t="s">
        <v>256</v>
      </c>
      <c r="E65" s="37" t="s">
        <v>257</v>
      </c>
      <c r="F65" s="35" t="s">
        <v>124</v>
      </c>
      <c r="G65" s="38">
        <v>5</v>
      </c>
      <c r="H65" s="48">
        <v>0</v>
      </c>
      <c r="I65" s="56">
        <f t="shared" si="6"/>
        <v>0</v>
      </c>
      <c r="J65" s="57">
        <v>0</v>
      </c>
      <c r="K65" s="38">
        <f t="shared" si="7"/>
        <v>0</v>
      </c>
      <c r="L65" s="57">
        <v>0</v>
      </c>
      <c r="M65" s="38">
        <f t="shared" si="8"/>
        <v>0</v>
      </c>
      <c r="N65" s="65">
        <v>20</v>
      </c>
      <c r="O65" s="72">
        <v>32</v>
      </c>
      <c r="P65" s="36" t="s">
        <v>11</v>
      </c>
    </row>
    <row r="66" spans="1:16" s="6" customFormat="1" ht="13.5" customHeight="1">
      <c r="A66" s="35" t="s">
        <v>258</v>
      </c>
      <c r="B66" s="35" t="s">
        <v>126</v>
      </c>
      <c r="C66" s="35" t="s">
        <v>127</v>
      </c>
      <c r="D66" s="36" t="s">
        <v>259</v>
      </c>
      <c r="E66" s="37" t="s">
        <v>260</v>
      </c>
      <c r="F66" s="35" t="s">
        <v>124</v>
      </c>
      <c r="G66" s="38">
        <v>2</v>
      </c>
      <c r="H66" s="48">
        <v>0</v>
      </c>
      <c r="I66" s="56">
        <f t="shared" si="6"/>
        <v>0</v>
      </c>
      <c r="J66" s="57">
        <v>0</v>
      </c>
      <c r="K66" s="38">
        <f t="shared" si="7"/>
        <v>0</v>
      </c>
      <c r="L66" s="57">
        <v>0</v>
      </c>
      <c r="M66" s="38">
        <f t="shared" si="8"/>
        <v>0</v>
      </c>
      <c r="N66" s="65">
        <v>20</v>
      </c>
      <c r="O66" s="72">
        <v>32</v>
      </c>
      <c r="P66" s="36" t="s">
        <v>11</v>
      </c>
    </row>
    <row r="67" spans="1:16" s="6" customFormat="1" ht="13.5" customHeight="1">
      <c r="A67" s="35" t="s">
        <v>261</v>
      </c>
      <c r="B67" s="35" t="s">
        <v>126</v>
      </c>
      <c r="C67" s="35" t="s">
        <v>127</v>
      </c>
      <c r="D67" s="36" t="s">
        <v>262</v>
      </c>
      <c r="E67" s="37" t="s">
        <v>263</v>
      </c>
      <c r="F67" s="35" t="s">
        <v>124</v>
      </c>
      <c r="G67" s="38">
        <v>5</v>
      </c>
      <c r="H67" s="48">
        <v>0</v>
      </c>
      <c r="I67" s="56">
        <f t="shared" si="6"/>
        <v>0</v>
      </c>
      <c r="J67" s="57">
        <v>0</v>
      </c>
      <c r="K67" s="38">
        <f t="shared" si="7"/>
        <v>0</v>
      </c>
      <c r="L67" s="57">
        <v>0</v>
      </c>
      <c r="M67" s="38">
        <f t="shared" si="8"/>
        <v>0</v>
      </c>
      <c r="N67" s="65">
        <v>20</v>
      </c>
      <c r="O67" s="72">
        <v>32</v>
      </c>
      <c r="P67" s="36" t="s">
        <v>11</v>
      </c>
    </row>
    <row r="68" spans="1:16" s="6" customFormat="1" ht="13.5" customHeight="1">
      <c r="A68" s="32" t="s">
        <v>264</v>
      </c>
      <c r="B68" s="32" t="s">
        <v>113</v>
      </c>
      <c r="C68" s="32" t="s">
        <v>220</v>
      </c>
      <c r="D68" s="6" t="s">
        <v>265</v>
      </c>
      <c r="E68" s="33" t="s">
        <v>266</v>
      </c>
      <c r="F68" s="32" t="s">
        <v>124</v>
      </c>
      <c r="G68" s="34">
        <v>23</v>
      </c>
      <c r="H68" s="47">
        <v>0</v>
      </c>
      <c r="I68" s="54">
        <f t="shared" si="6"/>
        <v>0</v>
      </c>
      <c r="J68" s="55">
        <v>0</v>
      </c>
      <c r="K68" s="34">
        <f t="shared" si="7"/>
        <v>0</v>
      </c>
      <c r="L68" s="55">
        <v>0</v>
      </c>
      <c r="M68" s="34">
        <f t="shared" si="8"/>
        <v>0</v>
      </c>
      <c r="N68" s="64">
        <v>20</v>
      </c>
      <c r="O68" s="71">
        <v>16</v>
      </c>
      <c r="P68" s="6" t="s">
        <v>11</v>
      </c>
    </row>
    <row r="69" spans="1:16" s="6" customFormat="1" ht="13.5" customHeight="1">
      <c r="A69" s="35" t="s">
        <v>267</v>
      </c>
      <c r="B69" s="35" t="s">
        <v>126</v>
      </c>
      <c r="C69" s="35" t="s">
        <v>127</v>
      </c>
      <c r="D69" s="36" t="s">
        <v>268</v>
      </c>
      <c r="E69" s="37" t="s">
        <v>269</v>
      </c>
      <c r="F69" s="35" t="s">
        <v>124</v>
      </c>
      <c r="G69" s="38">
        <v>23</v>
      </c>
      <c r="H69" s="48">
        <v>0</v>
      </c>
      <c r="I69" s="56">
        <f t="shared" si="6"/>
        <v>0</v>
      </c>
      <c r="J69" s="57">
        <v>0</v>
      </c>
      <c r="K69" s="38">
        <f t="shared" si="7"/>
        <v>0</v>
      </c>
      <c r="L69" s="57">
        <v>0</v>
      </c>
      <c r="M69" s="38">
        <f t="shared" si="8"/>
        <v>0</v>
      </c>
      <c r="N69" s="65">
        <v>20</v>
      </c>
      <c r="O69" s="72">
        <v>32</v>
      </c>
      <c r="P69" s="36" t="s">
        <v>11</v>
      </c>
    </row>
    <row r="70" spans="1:16" s="6" customFormat="1" ht="13.5" customHeight="1">
      <c r="A70" s="32" t="s">
        <v>270</v>
      </c>
      <c r="B70" s="32" t="s">
        <v>113</v>
      </c>
      <c r="C70" s="32" t="s">
        <v>220</v>
      </c>
      <c r="D70" s="6" t="s">
        <v>271</v>
      </c>
      <c r="E70" s="33" t="s">
        <v>272</v>
      </c>
      <c r="F70" s="32" t="s">
        <v>124</v>
      </c>
      <c r="G70" s="34">
        <v>34</v>
      </c>
      <c r="H70" s="47">
        <v>0</v>
      </c>
      <c r="I70" s="54">
        <f t="shared" si="6"/>
        <v>0</v>
      </c>
      <c r="J70" s="55">
        <v>0</v>
      </c>
      <c r="K70" s="34">
        <f t="shared" si="7"/>
        <v>0</v>
      </c>
      <c r="L70" s="55">
        <v>0</v>
      </c>
      <c r="M70" s="34">
        <f t="shared" si="8"/>
        <v>0</v>
      </c>
      <c r="N70" s="64">
        <v>20</v>
      </c>
      <c r="O70" s="71">
        <v>16</v>
      </c>
      <c r="P70" s="6" t="s">
        <v>11</v>
      </c>
    </row>
    <row r="71" spans="1:16" s="6" customFormat="1" ht="13.5" customHeight="1">
      <c r="A71" s="35" t="s">
        <v>273</v>
      </c>
      <c r="B71" s="35" t="s">
        <v>126</v>
      </c>
      <c r="C71" s="35" t="s">
        <v>127</v>
      </c>
      <c r="D71" s="36" t="s">
        <v>274</v>
      </c>
      <c r="E71" s="37" t="s">
        <v>275</v>
      </c>
      <c r="F71" s="35" t="s">
        <v>124</v>
      </c>
      <c r="G71" s="38">
        <v>34</v>
      </c>
      <c r="H71" s="48">
        <v>0</v>
      </c>
      <c r="I71" s="56">
        <f t="shared" si="6"/>
        <v>0</v>
      </c>
      <c r="J71" s="57">
        <v>0</v>
      </c>
      <c r="K71" s="38">
        <f t="shared" si="7"/>
        <v>0</v>
      </c>
      <c r="L71" s="57">
        <v>0</v>
      </c>
      <c r="M71" s="38">
        <f t="shared" si="8"/>
        <v>0</v>
      </c>
      <c r="N71" s="65">
        <v>20</v>
      </c>
      <c r="O71" s="72">
        <v>32</v>
      </c>
      <c r="P71" s="36" t="s">
        <v>11</v>
      </c>
    </row>
    <row r="72" spans="1:16" s="6" customFormat="1" ht="13.5" customHeight="1">
      <c r="A72" s="32" t="s">
        <v>276</v>
      </c>
      <c r="B72" s="32" t="s">
        <v>113</v>
      </c>
      <c r="C72" s="32" t="s">
        <v>220</v>
      </c>
      <c r="D72" s="6" t="s">
        <v>277</v>
      </c>
      <c r="E72" s="33" t="s">
        <v>278</v>
      </c>
      <c r="F72" s="32" t="s">
        <v>124</v>
      </c>
      <c r="G72" s="34">
        <v>1</v>
      </c>
      <c r="H72" s="47">
        <v>0</v>
      </c>
      <c r="I72" s="54">
        <f t="shared" si="6"/>
        <v>0</v>
      </c>
      <c r="J72" s="55">
        <v>0</v>
      </c>
      <c r="K72" s="34">
        <f t="shared" si="7"/>
        <v>0</v>
      </c>
      <c r="L72" s="55">
        <v>0</v>
      </c>
      <c r="M72" s="34">
        <f t="shared" si="8"/>
        <v>0</v>
      </c>
      <c r="N72" s="64">
        <v>20</v>
      </c>
      <c r="O72" s="71">
        <v>16</v>
      </c>
      <c r="P72" s="6" t="s">
        <v>11</v>
      </c>
    </row>
    <row r="73" spans="1:16" s="6" customFormat="1" ht="13.5" customHeight="1">
      <c r="A73" s="35" t="s">
        <v>279</v>
      </c>
      <c r="B73" s="35" t="s">
        <v>126</v>
      </c>
      <c r="C73" s="35" t="s">
        <v>127</v>
      </c>
      <c r="D73" s="36" t="s">
        <v>256</v>
      </c>
      <c r="E73" s="37" t="s">
        <v>257</v>
      </c>
      <c r="F73" s="35" t="s">
        <v>124</v>
      </c>
      <c r="G73" s="38">
        <v>1</v>
      </c>
      <c r="H73" s="48">
        <v>0</v>
      </c>
      <c r="I73" s="56">
        <f t="shared" si="6"/>
        <v>0</v>
      </c>
      <c r="J73" s="57">
        <v>0</v>
      </c>
      <c r="K73" s="38">
        <f t="shared" si="7"/>
        <v>0</v>
      </c>
      <c r="L73" s="57">
        <v>0</v>
      </c>
      <c r="M73" s="38">
        <f t="shared" si="8"/>
        <v>0</v>
      </c>
      <c r="N73" s="65">
        <v>20</v>
      </c>
      <c r="O73" s="72">
        <v>32</v>
      </c>
      <c r="P73" s="36" t="s">
        <v>11</v>
      </c>
    </row>
    <row r="74" spans="1:16" s="6" customFormat="1" ht="13.5" customHeight="1">
      <c r="A74" s="32" t="s">
        <v>280</v>
      </c>
      <c r="B74" s="32" t="s">
        <v>113</v>
      </c>
      <c r="C74" s="32" t="s">
        <v>220</v>
      </c>
      <c r="D74" s="6" t="s">
        <v>271</v>
      </c>
      <c r="E74" s="33" t="s">
        <v>272</v>
      </c>
      <c r="F74" s="32" t="s">
        <v>124</v>
      </c>
      <c r="G74" s="34">
        <v>1</v>
      </c>
      <c r="H74" s="47">
        <v>0</v>
      </c>
      <c r="I74" s="54">
        <f t="shared" si="6"/>
        <v>0</v>
      </c>
      <c r="J74" s="55">
        <v>0</v>
      </c>
      <c r="K74" s="34">
        <f t="shared" si="7"/>
        <v>0</v>
      </c>
      <c r="L74" s="55">
        <v>0</v>
      </c>
      <c r="M74" s="34">
        <f t="shared" si="8"/>
        <v>0</v>
      </c>
      <c r="N74" s="64">
        <v>20</v>
      </c>
      <c r="O74" s="71">
        <v>16</v>
      </c>
      <c r="P74" s="6" t="s">
        <v>11</v>
      </c>
    </row>
    <row r="75" spans="1:16" s="6" customFormat="1" ht="13.5" customHeight="1">
      <c r="A75" s="35" t="s">
        <v>281</v>
      </c>
      <c r="B75" s="35" t="s">
        <v>126</v>
      </c>
      <c r="C75" s="35" t="s">
        <v>127</v>
      </c>
      <c r="D75" s="36" t="s">
        <v>274</v>
      </c>
      <c r="E75" s="37" t="s">
        <v>275</v>
      </c>
      <c r="F75" s="35" t="s">
        <v>124</v>
      </c>
      <c r="G75" s="38">
        <v>1</v>
      </c>
      <c r="H75" s="48">
        <v>0</v>
      </c>
      <c r="I75" s="56">
        <f t="shared" si="6"/>
        <v>0</v>
      </c>
      <c r="J75" s="57">
        <v>0</v>
      </c>
      <c r="K75" s="38">
        <f t="shared" si="7"/>
        <v>0</v>
      </c>
      <c r="L75" s="57">
        <v>0</v>
      </c>
      <c r="M75" s="38">
        <f t="shared" si="8"/>
        <v>0</v>
      </c>
      <c r="N75" s="65">
        <v>20</v>
      </c>
      <c r="O75" s="72">
        <v>32</v>
      </c>
      <c r="P75" s="36" t="s">
        <v>11</v>
      </c>
    </row>
    <row r="76" spans="1:16" s="6" customFormat="1" ht="13.5" customHeight="1">
      <c r="A76" s="32" t="s">
        <v>282</v>
      </c>
      <c r="B76" s="32" t="s">
        <v>113</v>
      </c>
      <c r="C76" s="32" t="s">
        <v>220</v>
      </c>
      <c r="D76" s="6" t="s">
        <v>283</v>
      </c>
      <c r="E76" s="33" t="s">
        <v>284</v>
      </c>
      <c r="F76" s="32" t="s">
        <v>160</v>
      </c>
      <c r="G76" s="34">
        <v>1.323</v>
      </c>
      <c r="H76" s="47">
        <v>0</v>
      </c>
      <c r="I76" s="54">
        <f t="shared" si="6"/>
        <v>0</v>
      </c>
      <c r="J76" s="55">
        <v>0</v>
      </c>
      <c r="K76" s="34">
        <f t="shared" si="7"/>
        <v>0</v>
      </c>
      <c r="L76" s="55">
        <v>0</v>
      </c>
      <c r="M76" s="34">
        <f t="shared" si="8"/>
        <v>0</v>
      </c>
      <c r="N76" s="64">
        <v>20</v>
      </c>
      <c r="O76" s="71">
        <v>16</v>
      </c>
      <c r="P76" s="6" t="s">
        <v>11</v>
      </c>
    </row>
    <row r="77" spans="1:16" s="20" customFormat="1" ht="12.75" customHeight="1">
      <c r="B77" s="30" t="s">
        <v>66</v>
      </c>
      <c r="D77" s="31" t="s">
        <v>285</v>
      </c>
      <c r="E77" s="31" t="s">
        <v>286</v>
      </c>
      <c r="H77" s="46"/>
      <c r="I77" s="52">
        <f>SUM(I78:I83)</f>
        <v>0</v>
      </c>
      <c r="K77" s="53">
        <f>SUM(K78:K83)</f>
        <v>0</v>
      </c>
      <c r="M77" s="53">
        <f>SUM(M78:M83)</f>
        <v>0</v>
      </c>
      <c r="N77" s="46"/>
      <c r="P77" s="31" t="s">
        <v>112</v>
      </c>
    </row>
    <row r="78" spans="1:16" s="6" customFormat="1" ht="13.5" customHeight="1">
      <c r="A78" s="32" t="s">
        <v>287</v>
      </c>
      <c r="B78" s="32" t="s">
        <v>113</v>
      </c>
      <c r="C78" s="32" t="s">
        <v>285</v>
      </c>
      <c r="D78" s="6" t="s">
        <v>288</v>
      </c>
      <c r="E78" s="33" t="s">
        <v>289</v>
      </c>
      <c r="F78" s="32" t="s">
        <v>117</v>
      </c>
      <c r="G78" s="34">
        <v>1017.68</v>
      </c>
      <c r="H78" s="47">
        <v>0</v>
      </c>
      <c r="I78" s="54">
        <f t="shared" ref="I78:I83" si="9">ROUND(G78*H78,0)</f>
        <v>0</v>
      </c>
      <c r="J78" s="55">
        <v>0</v>
      </c>
      <c r="K78" s="34">
        <f t="shared" ref="K78:K83" si="10">G78*J78</f>
        <v>0</v>
      </c>
      <c r="L78" s="55">
        <v>0</v>
      </c>
      <c r="M78" s="34">
        <f t="shared" ref="M78:M83" si="11">G78*L78</f>
        <v>0</v>
      </c>
      <c r="N78" s="64">
        <v>20</v>
      </c>
      <c r="O78" s="71">
        <v>16</v>
      </c>
      <c r="P78" s="6" t="s">
        <v>11</v>
      </c>
    </row>
    <row r="79" spans="1:16" s="6" customFormat="1" ht="13.5" customHeight="1">
      <c r="A79" s="35" t="s">
        <v>290</v>
      </c>
      <c r="B79" s="35" t="s">
        <v>126</v>
      </c>
      <c r="C79" s="35" t="s">
        <v>127</v>
      </c>
      <c r="D79" s="36" t="s">
        <v>291</v>
      </c>
      <c r="E79" s="37" t="s">
        <v>292</v>
      </c>
      <c r="F79" s="35" t="s">
        <v>117</v>
      </c>
      <c r="G79" s="38">
        <v>1119.4480000000001</v>
      </c>
      <c r="H79" s="48">
        <v>0</v>
      </c>
      <c r="I79" s="56">
        <f t="shared" si="9"/>
        <v>0</v>
      </c>
      <c r="J79" s="57">
        <v>0</v>
      </c>
      <c r="K79" s="38">
        <f t="shared" si="10"/>
        <v>0</v>
      </c>
      <c r="L79" s="57">
        <v>0</v>
      </c>
      <c r="M79" s="38">
        <f t="shared" si="11"/>
        <v>0</v>
      </c>
      <c r="N79" s="65">
        <v>20</v>
      </c>
      <c r="O79" s="72">
        <v>32</v>
      </c>
      <c r="P79" s="36" t="s">
        <v>11</v>
      </c>
    </row>
    <row r="80" spans="1:16" s="6" customFormat="1" ht="13.5" customHeight="1">
      <c r="A80" s="32" t="s">
        <v>293</v>
      </c>
      <c r="B80" s="32" t="s">
        <v>113</v>
      </c>
      <c r="C80" s="32" t="s">
        <v>285</v>
      </c>
      <c r="D80" s="6" t="s">
        <v>294</v>
      </c>
      <c r="E80" s="33" t="s">
        <v>295</v>
      </c>
      <c r="F80" s="32" t="s">
        <v>117</v>
      </c>
      <c r="G80" s="34">
        <v>1017.68</v>
      </c>
      <c r="H80" s="47">
        <v>0</v>
      </c>
      <c r="I80" s="54">
        <f t="shared" si="9"/>
        <v>0</v>
      </c>
      <c r="J80" s="55">
        <v>0</v>
      </c>
      <c r="K80" s="34">
        <f t="shared" si="10"/>
        <v>0</v>
      </c>
      <c r="L80" s="55">
        <v>0</v>
      </c>
      <c r="M80" s="34">
        <f t="shared" si="11"/>
        <v>0</v>
      </c>
      <c r="N80" s="64">
        <v>20</v>
      </c>
      <c r="O80" s="71">
        <v>16</v>
      </c>
      <c r="P80" s="6" t="s">
        <v>11</v>
      </c>
    </row>
    <row r="81" spans="1:16" s="6" customFormat="1" ht="13.5" customHeight="1">
      <c r="A81" s="35" t="s">
        <v>296</v>
      </c>
      <c r="B81" s="35" t="s">
        <v>126</v>
      </c>
      <c r="C81" s="35" t="s">
        <v>127</v>
      </c>
      <c r="D81" s="36" t="s">
        <v>297</v>
      </c>
      <c r="E81" s="37" t="s">
        <v>298</v>
      </c>
      <c r="F81" s="35" t="s">
        <v>160</v>
      </c>
      <c r="G81" s="38">
        <v>0.30499999999999999</v>
      </c>
      <c r="H81" s="48">
        <v>0</v>
      </c>
      <c r="I81" s="56">
        <f t="shared" si="9"/>
        <v>0</v>
      </c>
      <c r="J81" s="57">
        <v>0</v>
      </c>
      <c r="K81" s="38">
        <f t="shared" si="10"/>
        <v>0</v>
      </c>
      <c r="L81" s="57">
        <v>0</v>
      </c>
      <c r="M81" s="38">
        <f t="shared" si="11"/>
        <v>0</v>
      </c>
      <c r="N81" s="65">
        <v>20</v>
      </c>
      <c r="O81" s="72">
        <v>32</v>
      </c>
      <c r="P81" s="36" t="s">
        <v>11</v>
      </c>
    </row>
    <row r="82" spans="1:16" s="6" customFormat="1" ht="13.5" customHeight="1">
      <c r="A82" s="32" t="s">
        <v>299</v>
      </c>
      <c r="B82" s="32" t="s">
        <v>113</v>
      </c>
      <c r="C82" s="32" t="s">
        <v>285</v>
      </c>
      <c r="D82" s="6" t="s">
        <v>300</v>
      </c>
      <c r="E82" s="33" t="s">
        <v>301</v>
      </c>
      <c r="F82" s="32" t="s">
        <v>117</v>
      </c>
      <c r="G82" s="34">
        <v>1017.68</v>
      </c>
      <c r="H82" s="47">
        <v>0</v>
      </c>
      <c r="I82" s="54">
        <f t="shared" si="9"/>
        <v>0</v>
      </c>
      <c r="J82" s="55">
        <v>0</v>
      </c>
      <c r="K82" s="34">
        <f t="shared" si="10"/>
        <v>0</v>
      </c>
      <c r="L82" s="55">
        <v>0</v>
      </c>
      <c r="M82" s="34">
        <f t="shared" si="11"/>
        <v>0</v>
      </c>
      <c r="N82" s="64">
        <v>20</v>
      </c>
      <c r="O82" s="71">
        <v>16</v>
      </c>
      <c r="P82" s="6" t="s">
        <v>11</v>
      </c>
    </row>
    <row r="83" spans="1:16" s="6" customFormat="1" ht="13.5" customHeight="1">
      <c r="A83" s="32" t="s">
        <v>302</v>
      </c>
      <c r="B83" s="32" t="s">
        <v>113</v>
      </c>
      <c r="C83" s="32" t="s">
        <v>285</v>
      </c>
      <c r="D83" s="6" t="s">
        <v>303</v>
      </c>
      <c r="E83" s="33" t="s">
        <v>304</v>
      </c>
      <c r="F83" s="32" t="s">
        <v>160</v>
      </c>
      <c r="G83" s="34">
        <v>8.1509999999999998</v>
      </c>
      <c r="H83" s="47">
        <v>0</v>
      </c>
      <c r="I83" s="54">
        <f t="shared" si="9"/>
        <v>0</v>
      </c>
      <c r="J83" s="55">
        <v>0</v>
      </c>
      <c r="K83" s="34">
        <f t="shared" si="10"/>
        <v>0</v>
      </c>
      <c r="L83" s="55">
        <v>0</v>
      </c>
      <c r="M83" s="34">
        <f t="shared" si="11"/>
        <v>0</v>
      </c>
      <c r="N83" s="64">
        <v>20</v>
      </c>
      <c r="O83" s="71">
        <v>16</v>
      </c>
      <c r="P83" s="6" t="s">
        <v>11</v>
      </c>
    </row>
    <row r="84" spans="1:16" s="20" customFormat="1" ht="12.75" customHeight="1">
      <c r="B84" s="30" t="s">
        <v>66</v>
      </c>
      <c r="D84" s="31" t="s">
        <v>305</v>
      </c>
      <c r="E84" s="31" t="s">
        <v>306</v>
      </c>
      <c r="H84" s="46"/>
      <c r="I84" s="52">
        <f>SUM(I85:I86)</f>
        <v>0</v>
      </c>
      <c r="K84" s="53">
        <f>SUM(K85:K86)</f>
        <v>0</v>
      </c>
      <c r="M84" s="53">
        <f>SUM(M85:M86)</f>
        <v>0</v>
      </c>
      <c r="N84" s="46"/>
      <c r="P84" s="31" t="s">
        <v>112</v>
      </c>
    </row>
    <row r="85" spans="1:16" s="6" customFormat="1" ht="13.5" customHeight="1">
      <c r="A85" s="32" t="s">
        <v>307</v>
      </c>
      <c r="B85" s="32" t="s">
        <v>113</v>
      </c>
      <c r="C85" s="32" t="s">
        <v>305</v>
      </c>
      <c r="D85" s="6" t="s">
        <v>308</v>
      </c>
      <c r="E85" s="33" t="s">
        <v>309</v>
      </c>
      <c r="F85" s="32" t="s">
        <v>117</v>
      </c>
      <c r="G85" s="34">
        <v>1534.77</v>
      </c>
      <c r="H85" s="47">
        <v>0</v>
      </c>
      <c r="I85" s="54">
        <f>ROUND(G85*H85,0)</f>
        <v>0</v>
      </c>
      <c r="J85" s="55">
        <v>0</v>
      </c>
      <c r="K85" s="34">
        <f>G85*J85</f>
        <v>0</v>
      </c>
      <c r="L85" s="55">
        <v>0</v>
      </c>
      <c r="M85" s="34">
        <f>G85*L85</f>
        <v>0</v>
      </c>
      <c r="N85" s="64">
        <v>20</v>
      </c>
      <c r="O85" s="71">
        <v>16</v>
      </c>
      <c r="P85" s="6" t="s">
        <v>11</v>
      </c>
    </row>
    <row r="86" spans="1:16" s="6" customFormat="1" ht="13.5" customHeight="1">
      <c r="A86" s="32" t="s">
        <v>310</v>
      </c>
      <c r="B86" s="32" t="s">
        <v>113</v>
      </c>
      <c r="C86" s="32" t="s">
        <v>305</v>
      </c>
      <c r="D86" s="6" t="s">
        <v>311</v>
      </c>
      <c r="E86" s="33" t="s">
        <v>312</v>
      </c>
      <c r="F86" s="32" t="s">
        <v>160</v>
      </c>
      <c r="G86" s="34">
        <v>6.3460000000000001</v>
      </c>
      <c r="H86" s="47">
        <v>0</v>
      </c>
      <c r="I86" s="54">
        <f>ROUND(G86*H86,0)</f>
        <v>0</v>
      </c>
      <c r="J86" s="55">
        <v>0</v>
      </c>
      <c r="K86" s="34">
        <f>G86*J86</f>
        <v>0</v>
      </c>
      <c r="L86" s="55">
        <v>0</v>
      </c>
      <c r="M86" s="34">
        <f>G86*L86</f>
        <v>0</v>
      </c>
      <c r="N86" s="64">
        <v>20</v>
      </c>
      <c r="O86" s="71">
        <v>16</v>
      </c>
      <c r="P86" s="6" t="s">
        <v>11</v>
      </c>
    </row>
    <row r="87" spans="1:16" s="20" customFormat="1" ht="12.75" customHeight="1">
      <c r="B87" s="30" t="s">
        <v>66</v>
      </c>
      <c r="D87" s="31" t="s">
        <v>313</v>
      </c>
      <c r="E87" s="31" t="s">
        <v>314</v>
      </c>
      <c r="H87" s="46"/>
      <c r="I87" s="52">
        <f>SUM(I88:I89)</f>
        <v>0</v>
      </c>
      <c r="K87" s="53">
        <f>SUM(K88:K89)</f>
        <v>0</v>
      </c>
      <c r="M87" s="53">
        <f>SUM(M88:M89)</f>
        <v>0</v>
      </c>
      <c r="N87" s="46"/>
      <c r="P87" s="31" t="s">
        <v>112</v>
      </c>
    </row>
    <row r="88" spans="1:16" s="6" customFormat="1" ht="24" customHeight="1">
      <c r="A88" s="32" t="s">
        <v>315</v>
      </c>
      <c r="B88" s="32" t="s">
        <v>113</v>
      </c>
      <c r="C88" s="32" t="s">
        <v>313</v>
      </c>
      <c r="D88" s="6" t="s">
        <v>316</v>
      </c>
      <c r="E88" s="33" t="s">
        <v>317</v>
      </c>
      <c r="F88" s="32" t="s">
        <v>117</v>
      </c>
      <c r="G88" s="34">
        <v>42.012999999999998</v>
      </c>
      <c r="H88" s="47">
        <v>0</v>
      </c>
      <c r="I88" s="54">
        <f>ROUND(G88*H88,0)</f>
        <v>0</v>
      </c>
      <c r="J88" s="55">
        <v>0</v>
      </c>
      <c r="K88" s="34">
        <f>G88*J88</f>
        <v>0</v>
      </c>
      <c r="L88" s="55">
        <v>0</v>
      </c>
      <c r="M88" s="34">
        <f>G88*L88</f>
        <v>0</v>
      </c>
      <c r="N88" s="64">
        <v>20</v>
      </c>
      <c r="O88" s="71">
        <v>16</v>
      </c>
      <c r="P88" s="6" t="s">
        <v>11</v>
      </c>
    </row>
    <row r="89" spans="1:16" s="6" customFormat="1" ht="24" customHeight="1">
      <c r="A89" s="32" t="s">
        <v>318</v>
      </c>
      <c r="B89" s="32" t="s">
        <v>113</v>
      </c>
      <c r="C89" s="32" t="s">
        <v>313</v>
      </c>
      <c r="D89" s="6" t="s">
        <v>316</v>
      </c>
      <c r="E89" s="33" t="s">
        <v>317</v>
      </c>
      <c r="F89" s="32" t="s">
        <v>117</v>
      </c>
      <c r="G89" s="34">
        <v>1.363</v>
      </c>
      <c r="H89" s="47">
        <v>0</v>
      </c>
      <c r="I89" s="54">
        <f>ROUND(G89*H89,0)</f>
        <v>0</v>
      </c>
      <c r="J89" s="55">
        <v>0</v>
      </c>
      <c r="K89" s="34">
        <f>G89*J89</f>
        <v>0</v>
      </c>
      <c r="L89" s="55">
        <v>0</v>
      </c>
      <c r="M89" s="34">
        <f>G89*L89</f>
        <v>0</v>
      </c>
      <c r="N89" s="64">
        <v>20</v>
      </c>
      <c r="O89" s="71">
        <v>16</v>
      </c>
      <c r="P89" s="6" t="s">
        <v>11</v>
      </c>
    </row>
    <row r="90" spans="1:16" s="20" customFormat="1" ht="12.75" customHeight="1">
      <c r="B90" s="30" t="s">
        <v>66</v>
      </c>
      <c r="D90" s="31" t="s">
        <v>319</v>
      </c>
      <c r="E90" s="31" t="s">
        <v>320</v>
      </c>
      <c r="H90" s="46"/>
      <c r="I90" s="52">
        <f>SUM(I91:I92)</f>
        <v>0</v>
      </c>
      <c r="K90" s="53">
        <f>SUM(K91:K92)</f>
        <v>0</v>
      </c>
      <c r="M90" s="53">
        <f>SUM(M91:M92)</f>
        <v>0</v>
      </c>
      <c r="N90" s="46"/>
      <c r="P90" s="31" t="s">
        <v>112</v>
      </c>
    </row>
    <row r="91" spans="1:16" s="6" customFormat="1" ht="24" customHeight="1">
      <c r="A91" s="32" t="s">
        <v>321</v>
      </c>
      <c r="B91" s="32" t="s">
        <v>113</v>
      </c>
      <c r="C91" s="32" t="s">
        <v>319</v>
      </c>
      <c r="D91" s="6" t="s">
        <v>322</v>
      </c>
      <c r="E91" s="33" t="s">
        <v>323</v>
      </c>
      <c r="F91" s="32" t="s">
        <v>117</v>
      </c>
      <c r="G91" s="34">
        <v>8086.7129999999997</v>
      </c>
      <c r="H91" s="47">
        <v>0</v>
      </c>
      <c r="I91" s="54">
        <f>ROUND(G91*H91,0)</f>
        <v>0</v>
      </c>
      <c r="J91" s="55">
        <v>0</v>
      </c>
      <c r="K91" s="34">
        <f>G91*J91</f>
        <v>0</v>
      </c>
      <c r="L91" s="55">
        <v>0</v>
      </c>
      <c r="M91" s="34">
        <f>G91*L91</f>
        <v>0</v>
      </c>
      <c r="N91" s="64">
        <v>20</v>
      </c>
      <c r="O91" s="71">
        <v>16</v>
      </c>
      <c r="P91" s="6" t="s">
        <v>11</v>
      </c>
    </row>
    <row r="92" spans="1:16" s="6" customFormat="1" ht="24" customHeight="1">
      <c r="A92" s="32" t="s">
        <v>324</v>
      </c>
      <c r="B92" s="32" t="s">
        <v>113</v>
      </c>
      <c r="C92" s="32" t="s">
        <v>319</v>
      </c>
      <c r="D92" s="6" t="s">
        <v>325</v>
      </c>
      <c r="E92" s="33" t="s">
        <v>326</v>
      </c>
      <c r="F92" s="32" t="s">
        <v>117</v>
      </c>
      <c r="G92" s="34">
        <v>8770.4969999999994</v>
      </c>
      <c r="H92" s="47">
        <v>0</v>
      </c>
      <c r="I92" s="54">
        <f>ROUND(G92*H92,0)</f>
        <v>0</v>
      </c>
      <c r="J92" s="55">
        <v>0</v>
      </c>
      <c r="K92" s="34">
        <f>G92*J92</f>
        <v>0</v>
      </c>
      <c r="L92" s="55">
        <v>0</v>
      </c>
      <c r="M92" s="34">
        <f>G92*L92</f>
        <v>0</v>
      </c>
      <c r="N92" s="64">
        <v>20</v>
      </c>
      <c r="O92" s="71">
        <v>16</v>
      </c>
      <c r="P92" s="6" t="s">
        <v>11</v>
      </c>
    </row>
    <row r="93" spans="1:16" s="20" customFormat="1" ht="12.75" customHeight="1">
      <c r="B93" s="30" t="s">
        <v>66</v>
      </c>
      <c r="D93" s="31" t="s">
        <v>327</v>
      </c>
      <c r="E93" s="31" t="s">
        <v>328</v>
      </c>
      <c r="H93" s="46"/>
      <c r="I93" s="52">
        <f>SUM(I94:I96)</f>
        <v>0</v>
      </c>
      <c r="K93" s="53">
        <f>SUM(K94:K96)</f>
        <v>0</v>
      </c>
      <c r="M93" s="53">
        <f>SUM(M94:M96)</f>
        <v>0</v>
      </c>
      <c r="N93" s="46"/>
      <c r="P93" s="31" t="s">
        <v>112</v>
      </c>
    </row>
    <row r="94" spans="1:16" s="6" customFormat="1" ht="13.5" customHeight="1">
      <c r="A94" s="32" t="s">
        <v>329</v>
      </c>
      <c r="B94" s="32" t="s">
        <v>113</v>
      </c>
      <c r="C94" s="32" t="s">
        <v>327</v>
      </c>
      <c r="D94" s="6" t="s">
        <v>330</v>
      </c>
      <c r="E94" s="33" t="s">
        <v>331</v>
      </c>
      <c r="F94" s="32" t="s">
        <v>117</v>
      </c>
      <c r="G94" s="34">
        <v>34.020000000000003</v>
      </c>
      <c r="H94" s="47">
        <v>0</v>
      </c>
      <c r="I94" s="54">
        <f>ROUND(G94*H94,0)</f>
        <v>0</v>
      </c>
      <c r="J94" s="55">
        <v>0</v>
      </c>
      <c r="K94" s="34">
        <f>G94*J94</f>
        <v>0</v>
      </c>
      <c r="L94" s="55">
        <v>0</v>
      </c>
      <c r="M94" s="34">
        <f>G94*L94</f>
        <v>0</v>
      </c>
      <c r="N94" s="64">
        <v>20</v>
      </c>
      <c r="O94" s="71">
        <v>16</v>
      </c>
      <c r="P94" s="6" t="s">
        <v>11</v>
      </c>
    </row>
    <row r="95" spans="1:16" s="6" customFormat="1" ht="13.5" customHeight="1">
      <c r="A95" s="35" t="s">
        <v>332</v>
      </c>
      <c r="B95" s="35" t="s">
        <v>126</v>
      </c>
      <c r="C95" s="35" t="s">
        <v>127</v>
      </c>
      <c r="D95" s="36" t="s">
        <v>333</v>
      </c>
      <c r="E95" s="37" t="s">
        <v>334</v>
      </c>
      <c r="F95" s="35" t="s">
        <v>117</v>
      </c>
      <c r="G95" s="38">
        <v>35.040999999999997</v>
      </c>
      <c r="H95" s="48">
        <v>0</v>
      </c>
      <c r="I95" s="56">
        <f>ROUND(G95*H95,0)</f>
        <v>0</v>
      </c>
      <c r="J95" s="57">
        <v>0</v>
      </c>
      <c r="K95" s="38">
        <f>G95*J95</f>
        <v>0</v>
      </c>
      <c r="L95" s="57">
        <v>0</v>
      </c>
      <c r="M95" s="38">
        <f>G95*L95</f>
        <v>0</v>
      </c>
      <c r="N95" s="65">
        <v>20</v>
      </c>
      <c r="O95" s="72">
        <v>32</v>
      </c>
      <c r="P95" s="36" t="s">
        <v>11</v>
      </c>
    </row>
    <row r="96" spans="1:16" s="6" customFormat="1" ht="13.5" customHeight="1">
      <c r="A96" s="32" t="s">
        <v>335</v>
      </c>
      <c r="B96" s="32" t="s">
        <v>113</v>
      </c>
      <c r="C96" s="32" t="s">
        <v>327</v>
      </c>
      <c r="D96" s="6" t="s">
        <v>336</v>
      </c>
      <c r="E96" s="33" t="s">
        <v>337</v>
      </c>
      <c r="F96" s="32" t="s">
        <v>160</v>
      </c>
      <c r="G96" s="34">
        <v>4.0000000000000001E-3</v>
      </c>
      <c r="H96" s="47">
        <v>0</v>
      </c>
      <c r="I96" s="54">
        <f>ROUND(G96*H96,0)</f>
        <v>0</v>
      </c>
      <c r="J96" s="55">
        <v>0</v>
      </c>
      <c r="K96" s="34">
        <f>G96*J96</f>
        <v>0</v>
      </c>
      <c r="L96" s="55">
        <v>0</v>
      </c>
      <c r="M96" s="34">
        <f>G96*L96</f>
        <v>0</v>
      </c>
      <c r="N96" s="64">
        <v>20</v>
      </c>
      <c r="O96" s="71">
        <v>16</v>
      </c>
      <c r="P96" s="6" t="s">
        <v>11</v>
      </c>
    </row>
    <row r="97" spans="1:16" s="20" customFormat="1" ht="12.75" customHeight="1">
      <c r="B97" s="39" t="s">
        <v>66</v>
      </c>
      <c r="D97" s="40" t="s">
        <v>126</v>
      </c>
      <c r="E97" s="40" t="s">
        <v>338</v>
      </c>
      <c r="H97" s="46"/>
      <c r="I97" s="58">
        <f>I98+I101</f>
        <v>0</v>
      </c>
      <c r="K97" s="59">
        <f>K98+K101</f>
        <v>0</v>
      </c>
      <c r="M97" s="59">
        <f>M98+M101</f>
        <v>0</v>
      </c>
      <c r="N97" s="46"/>
      <c r="P97" s="40" t="s">
        <v>109</v>
      </c>
    </row>
    <row r="98" spans="1:16" s="20" customFormat="1" ht="12.75" customHeight="1">
      <c r="B98" s="30" t="s">
        <v>66</v>
      </c>
      <c r="D98" s="31" t="s">
        <v>339</v>
      </c>
      <c r="E98" s="31" t="s">
        <v>340</v>
      </c>
      <c r="H98" s="46"/>
      <c r="I98" s="52">
        <f>SUM(I99:I100)</f>
        <v>0</v>
      </c>
      <c r="K98" s="53">
        <f>SUM(K99:K100)</f>
        <v>0</v>
      </c>
      <c r="M98" s="53">
        <f>SUM(M99:M100)</f>
        <v>0</v>
      </c>
      <c r="N98" s="46"/>
      <c r="P98" s="31" t="s">
        <v>112</v>
      </c>
    </row>
    <row r="99" spans="1:16" s="6" customFormat="1" ht="13.5" customHeight="1">
      <c r="A99" s="35" t="s">
        <v>341</v>
      </c>
      <c r="B99" s="35" t="s">
        <v>126</v>
      </c>
      <c r="C99" s="35" t="s">
        <v>127</v>
      </c>
      <c r="D99" s="36" t="s">
        <v>342</v>
      </c>
      <c r="E99" s="37" t="s">
        <v>343</v>
      </c>
      <c r="F99" s="35" t="s">
        <v>344</v>
      </c>
      <c r="G99" s="38">
        <v>1</v>
      </c>
      <c r="H99" s="48">
        <v>0</v>
      </c>
      <c r="I99" s="56">
        <f>ROUND(G99*H99,0)</f>
        <v>0</v>
      </c>
      <c r="J99" s="57">
        <v>0</v>
      </c>
      <c r="K99" s="38">
        <f>G99*J99</f>
        <v>0</v>
      </c>
      <c r="L99" s="57">
        <v>0</v>
      </c>
      <c r="M99" s="38">
        <f>G99*L99</f>
        <v>0</v>
      </c>
      <c r="N99" s="65">
        <v>20</v>
      </c>
      <c r="O99" s="72">
        <v>256</v>
      </c>
      <c r="P99" s="36" t="s">
        <v>11</v>
      </c>
    </row>
    <row r="100" spans="1:16" s="6" customFormat="1" ht="13.5" customHeight="1">
      <c r="A100" s="35" t="s">
        <v>345</v>
      </c>
      <c r="B100" s="35" t="s">
        <v>126</v>
      </c>
      <c r="C100" s="35" t="s">
        <v>127</v>
      </c>
      <c r="D100" s="36" t="s">
        <v>346</v>
      </c>
      <c r="E100" s="37" t="s">
        <v>347</v>
      </c>
      <c r="F100" s="35" t="s">
        <v>344</v>
      </c>
      <c r="G100" s="38">
        <v>1</v>
      </c>
      <c r="H100" s="48">
        <v>0</v>
      </c>
      <c r="I100" s="56">
        <f>ROUND(G100*H100,0)</f>
        <v>0</v>
      </c>
      <c r="J100" s="57">
        <v>0</v>
      </c>
      <c r="K100" s="38">
        <f>G100*J100</f>
        <v>0</v>
      </c>
      <c r="L100" s="57">
        <v>0</v>
      </c>
      <c r="M100" s="38">
        <f>G100*L100</f>
        <v>0</v>
      </c>
      <c r="N100" s="65">
        <v>20</v>
      </c>
      <c r="O100" s="72">
        <v>256</v>
      </c>
      <c r="P100" s="36" t="s">
        <v>11</v>
      </c>
    </row>
    <row r="101" spans="1:16" s="20" customFormat="1" ht="12.75" customHeight="1">
      <c r="B101" s="30" t="s">
        <v>66</v>
      </c>
      <c r="D101" s="31" t="s">
        <v>348</v>
      </c>
      <c r="E101" s="31" t="s">
        <v>349</v>
      </c>
      <c r="H101" s="46"/>
      <c r="I101" s="52">
        <f>SUM(I102:I104)</f>
        <v>0</v>
      </c>
      <c r="K101" s="53">
        <f>SUM(K102:K104)</f>
        <v>0</v>
      </c>
      <c r="M101" s="53">
        <f>SUM(M102:M104)</f>
        <v>0</v>
      </c>
      <c r="N101" s="46"/>
      <c r="P101" s="31" t="s">
        <v>112</v>
      </c>
    </row>
    <row r="102" spans="1:16" s="6" customFormat="1" ht="13.5" customHeight="1">
      <c r="A102" s="35" t="s">
        <v>350</v>
      </c>
      <c r="B102" s="35" t="s">
        <v>126</v>
      </c>
      <c r="C102" s="35" t="s">
        <v>127</v>
      </c>
      <c r="D102" s="36" t="s">
        <v>351</v>
      </c>
      <c r="E102" s="37" t="s">
        <v>352</v>
      </c>
      <c r="F102" s="35" t="s">
        <v>344</v>
      </c>
      <c r="G102" s="38">
        <v>1</v>
      </c>
      <c r="H102" s="48">
        <v>0</v>
      </c>
      <c r="I102" s="56">
        <f>ROUND(G102*H102,0)</f>
        <v>0</v>
      </c>
      <c r="J102" s="57">
        <v>0</v>
      </c>
      <c r="K102" s="38">
        <f>G102*J102</f>
        <v>0</v>
      </c>
      <c r="L102" s="57">
        <v>0</v>
      </c>
      <c r="M102" s="38">
        <f>G102*L102</f>
        <v>0</v>
      </c>
      <c r="N102" s="65">
        <v>20</v>
      </c>
      <c r="O102" s="72">
        <v>256</v>
      </c>
      <c r="P102" s="36" t="s">
        <v>11</v>
      </c>
    </row>
    <row r="103" spans="1:16" s="6" customFormat="1" ht="13.5" customHeight="1">
      <c r="A103" s="35" t="s">
        <v>353</v>
      </c>
      <c r="B103" s="35" t="s">
        <v>126</v>
      </c>
      <c r="C103" s="35" t="s">
        <v>127</v>
      </c>
      <c r="D103" s="36" t="s">
        <v>354</v>
      </c>
      <c r="E103" s="37" t="s">
        <v>355</v>
      </c>
      <c r="F103" s="35" t="s">
        <v>344</v>
      </c>
      <c r="G103" s="38">
        <v>1</v>
      </c>
      <c r="H103" s="48">
        <v>0</v>
      </c>
      <c r="I103" s="56">
        <f>ROUND(G103*H103,0)</f>
        <v>0</v>
      </c>
      <c r="J103" s="57">
        <v>0</v>
      </c>
      <c r="K103" s="38">
        <f>G103*J103</f>
        <v>0</v>
      </c>
      <c r="L103" s="57">
        <v>0</v>
      </c>
      <c r="M103" s="38">
        <f>G103*L103</f>
        <v>0</v>
      </c>
      <c r="N103" s="65">
        <v>20</v>
      </c>
      <c r="O103" s="72">
        <v>256</v>
      </c>
      <c r="P103" s="36" t="s">
        <v>11</v>
      </c>
    </row>
    <row r="104" spans="1:16" s="6" customFormat="1" ht="13.5" customHeight="1">
      <c r="A104" s="35" t="s">
        <v>356</v>
      </c>
      <c r="B104" s="35" t="s">
        <v>126</v>
      </c>
      <c r="C104" s="35" t="s">
        <v>127</v>
      </c>
      <c r="D104" s="36" t="s">
        <v>357</v>
      </c>
      <c r="E104" s="37" t="s">
        <v>358</v>
      </c>
      <c r="F104" s="35" t="s">
        <v>344</v>
      </c>
      <c r="G104" s="38">
        <v>1</v>
      </c>
      <c r="H104" s="48">
        <v>0</v>
      </c>
      <c r="I104" s="56">
        <f>ROUND(G104*H104,0)</f>
        <v>0</v>
      </c>
      <c r="J104" s="57">
        <v>0</v>
      </c>
      <c r="K104" s="38">
        <f>G104*J104</f>
        <v>0</v>
      </c>
      <c r="L104" s="57">
        <v>0</v>
      </c>
      <c r="M104" s="38">
        <f>G104*L104</f>
        <v>0</v>
      </c>
      <c r="N104" s="65">
        <v>20</v>
      </c>
      <c r="O104" s="72">
        <v>256</v>
      </c>
      <c r="P104" s="36" t="s">
        <v>11</v>
      </c>
    </row>
    <row r="105" spans="1:16" s="21" customFormat="1" ht="12.75" customHeight="1">
      <c r="E105" s="41" t="s">
        <v>92</v>
      </c>
      <c r="H105" s="49"/>
      <c r="I105" s="60">
        <f>I14+I38+I97</f>
        <v>0</v>
      </c>
      <c r="K105" s="61">
        <f>K14+K38+K97</f>
        <v>0</v>
      </c>
      <c r="M105" s="61">
        <f>M14+M38+M97</f>
        <v>0</v>
      </c>
      <c r="N105" s="49"/>
    </row>
  </sheetData>
  <sheetProtection password="CC35" sheet="1" objects="1" scenarios="1"/>
  <phoneticPr fontId="2" type="noConversion"/>
  <printOptions horizontalCentered="1"/>
  <pageMargins left="0.78740155696868896" right="0.78740155696868896" top="0.59055119752883911" bottom="0.59055119752883911" header="0" footer="0"/>
  <pageSetup paperSize="9" fitToHeight="999" orientation="landscape" horizontalDpi="4294967293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J89"/>
  <sheetViews>
    <sheetView zoomScaleNormal="100" workbookViewId="0">
      <selection activeCell="F1" sqref="F1:J1048576"/>
    </sheetView>
  </sheetViews>
  <sheetFormatPr defaultRowHeight="12.75"/>
  <cols>
    <col min="1" max="1" width="7.7109375" style="192" customWidth="1"/>
    <col min="2" max="2" width="12.7109375" style="192" customWidth="1"/>
    <col min="3" max="3" width="50.7109375" style="191" customWidth="1"/>
    <col min="4" max="4" width="5.7109375" style="191" customWidth="1"/>
    <col min="5" max="5" width="6.7109375" style="191" customWidth="1"/>
    <col min="6" max="9" width="14.7109375" style="191" customWidth="1"/>
    <col min="10" max="16384" width="9.140625" style="191"/>
  </cols>
  <sheetData>
    <row r="1" spans="1:10" ht="13.5" thickBot="1">
      <c r="A1" s="186" t="s">
        <v>359</v>
      </c>
      <c r="B1" s="186" t="s">
        <v>98</v>
      </c>
      <c r="C1" s="187" t="s">
        <v>360</v>
      </c>
      <c r="D1" s="188" t="s">
        <v>99</v>
      </c>
      <c r="E1" s="189" t="s">
        <v>361</v>
      </c>
      <c r="F1" s="189"/>
      <c r="G1" s="189"/>
      <c r="H1" s="189"/>
      <c r="I1" s="189"/>
      <c r="J1" s="190" t="s">
        <v>362</v>
      </c>
    </row>
    <row r="2" spans="1:10">
      <c r="B2" s="193"/>
      <c r="C2" s="194"/>
      <c r="D2" s="194"/>
      <c r="E2" s="195"/>
      <c r="F2" s="196"/>
      <c r="H2" s="196"/>
      <c r="I2" s="197"/>
    </row>
    <row r="3" spans="1:10" ht="15.75">
      <c r="B3" s="198"/>
      <c r="C3" s="199" t="s">
        <v>363</v>
      </c>
      <c r="E3" s="200"/>
      <c r="F3" s="201"/>
      <c r="G3" s="202"/>
      <c r="I3" s="203"/>
    </row>
    <row r="4" spans="1:10" ht="51.75" customHeight="1">
      <c r="A4" s="192">
        <v>1</v>
      </c>
      <c r="B4" s="192" t="s">
        <v>364</v>
      </c>
      <c r="C4" s="204" t="s">
        <v>365</v>
      </c>
      <c r="D4" s="205" t="s">
        <v>366</v>
      </c>
      <c r="E4" s="205">
        <v>1</v>
      </c>
      <c r="F4" s="206"/>
      <c r="G4" s="206"/>
      <c r="H4" s="206"/>
      <c r="I4" s="206"/>
    </row>
    <row r="5" spans="1:10" ht="78" customHeight="1">
      <c r="A5" s="192">
        <v>2</v>
      </c>
      <c r="B5" s="192" t="s">
        <v>367</v>
      </c>
      <c r="C5" s="204" t="s">
        <v>368</v>
      </c>
      <c r="D5" s="205" t="s">
        <v>366</v>
      </c>
      <c r="E5" s="205">
        <v>1</v>
      </c>
      <c r="F5" s="206"/>
      <c r="G5" s="206"/>
      <c r="H5" s="206"/>
      <c r="I5" s="206"/>
    </row>
    <row r="6" spans="1:10" ht="76.5" customHeight="1">
      <c r="A6" s="192">
        <v>3</v>
      </c>
      <c r="B6" s="192" t="s">
        <v>369</v>
      </c>
      <c r="C6" s="204" t="s">
        <v>370</v>
      </c>
      <c r="D6" s="205" t="s">
        <v>366</v>
      </c>
      <c r="E6" s="205">
        <v>1</v>
      </c>
      <c r="F6" s="206"/>
      <c r="G6" s="206"/>
      <c r="H6" s="206"/>
      <c r="I6" s="206"/>
    </row>
    <row r="7" spans="1:10" ht="87" customHeight="1">
      <c r="A7" s="192">
        <v>4</v>
      </c>
      <c r="B7" s="192" t="s">
        <v>371</v>
      </c>
      <c r="C7" s="204" t="s">
        <v>372</v>
      </c>
      <c r="D7" s="205" t="s">
        <v>366</v>
      </c>
      <c r="E7" s="205">
        <v>1</v>
      </c>
      <c r="F7" s="206"/>
      <c r="G7" s="206"/>
      <c r="H7" s="206"/>
      <c r="I7" s="206"/>
    </row>
    <row r="8" spans="1:10" ht="87" customHeight="1">
      <c r="A8" s="192">
        <v>5</v>
      </c>
      <c r="B8" s="192" t="s">
        <v>371</v>
      </c>
      <c r="C8" s="204" t="s">
        <v>373</v>
      </c>
      <c r="D8" s="205" t="s">
        <v>366</v>
      </c>
      <c r="E8" s="205">
        <v>2</v>
      </c>
      <c r="F8" s="206"/>
      <c r="G8" s="206"/>
      <c r="H8" s="206"/>
      <c r="I8" s="206"/>
    </row>
    <row r="9" spans="1:10" ht="78" customHeight="1">
      <c r="A9" s="192">
        <v>6</v>
      </c>
      <c r="B9" s="192" t="s">
        <v>374</v>
      </c>
      <c r="C9" s="204" t="s">
        <v>375</v>
      </c>
      <c r="D9" s="205" t="s">
        <v>366</v>
      </c>
      <c r="E9" s="205">
        <v>1</v>
      </c>
      <c r="F9" s="206"/>
      <c r="G9" s="206"/>
      <c r="H9" s="206"/>
      <c r="I9" s="206"/>
    </row>
    <row r="10" spans="1:10" ht="63.75">
      <c r="A10" s="192">
        <v>7</v>
      </c>
      <c r="B10" s="192" t="s">
        <v>376</v>
      </c>
      <c r="C10" s="204" t="s">
        <v>377</v>
      </c>
      <c r="D10" s="205" t="s">
        <v>366</v>
      </c>
      <c r="E10" s="205">
        <v>1</v>
      </c>
      <c r="F10" s="206"/>
      <c r="G10" s="206"/>
      <c r="H10" s="206"/>
      <c r="I10" s="206"/>
    </row>
    <row r="11" spans="1:10" ht="102">
      <c r="A11" s="192">
        <v>8</v>
      </c>
      <c r="B11" s="192" t="s">
        <v>378</v>
      </c>
      <c r="C11" s="204" t="s">
        <v>379</v>
      </c>
      <c r="D11" s="205" t="s">
        <v>366</v>
      </c>
      <c r="E11" s="205">
        <v>1</v>
      </c>
      <c r="F11" s="206"/>
      <c r="G11" s="206"/>
      <c r="H11" s="206"/>
      <c r="I11" s="206"/>
    </row>
    <row r="12" spans="1:10" ht="42" customHeight="1">
      <c r="A12" s="192">
        <v>9</v>
      </c>
      <c r="B12" s="207" t="s">
        <v>380</v>
      </c>
      <c r="C12" s="204" t="s">
        <v>381</v>
      </c>
      <c r="D12" s="205" t="s">
        <v>366</v>
      </c>
      <c r="E12" s="205">
        <v>1</v>
      </c>
      <c r="F12" s="206"/>
      <c r="G12" s="206"/>
      <c r="H12" s="206"/>
      <c r="I12" s="206"/>
    </row>
    <row r="13" spans="1:10" ht="13.5">
      <c r="A13" s="192">
        <v>10</v>
      </c>
      <c r="B13" s="192" t="s">
        <v>382</v>
      </c>
      <c r="C13" s="208" t="s">
        <v>383</v>
      </c>
      <c r="D13" s="205" t="s">
        <v>366</v>
      </c>
      <c r="E13" s="205">
        <v>10</v>
      </c>
      <c r="F13" s="206"/>
      <c r="G13" s="206"/>
      <c r="H13" s="206"/>
      <c r="I13" s="206"/>
    </row>
    <row r="14" spans="1:10" ht="13.5">
      <c r="A14" s="192">
        <v>11</v>
      </c>
      <c r="B14" s="192" t="s">
        <v>382</v>
      </c>
      <c r="C14" s="208" t="s">
        <v>384</v>
      </c>
      <c r="D14" s="205" t="s">
        <v>366</v>
      </c>
      <c r="E14" s="205">
        <v>2</v>
      </c>
      <c r="F14" s="206"/>
      <c r="G14" s="206"/>
      <c r="H14" s="206"/>
      <c r="I14" s="206"/>
    </row>
    <row r="15" spans="1:10">
      <c r="A15" s="192">
        <v>12</v>
      </c>
      <c r="B15" s="207" t="s">
        <v>385</v>
      </c>
      <c r="C15" s="209" t="s">
        <v>386</v>
      </c>
      <c r="D15" s="205" t="s">
        <v>366</v>
      </c>
      <c r="E15" s="205">
        <v>20</v>
      </c>
      <c r="F15" s="206"/>
      <c r="G15" s="206"/>
      <c r="H15" s="206"/>
      <c r="I15" s="206"/>
    </row>
    <row r="16" spans="1:10">
      <c r="A16" s="192">
        <v>13</v>
      </c>
      <c r="B16" s="192" t="s">
        <v>387</v>
      </c>
      <c r="C16" s="208" t="s">
        <v>388</v>
      </c>
      <c r="D16" s="205" t="s">
        <v>366</v>
      </c>
      <c r="E16" s="205">
        <v>40</v>
      </c>
      <c r="F16" s="206"/>
      <c r="G16" s="206"/>
      <c r="H16" s="206"/>
      <c r="I16" s="206"/>
    </row>
    <row r="17" spans="1:9">
      <c r="A17" s="192">
        <v>14</v>
      </c>
      <c r="B17" s="207" t="s">
        <v>389</v>
      </c>
      <c r="C17" s="209" t="s">
        <v>390</v>
      </c>
      <c r="D17" s="205" t="s">
        <v>366</v>
      </c>
      <c r="E17" s="205">
        <v>70</v>
      </c>
      <c r="F17" s="206"/>
      <c r="G17" s="206"/>
      <c r="H17" s="206"/>
      <c r="I17" s="206"/>
    </row>
    <row r="18" spans="1:9">
      <c r="A18" s="192">
        <v>15</v>
      </c>
      <c r="B18" s="207" t="s">
        <v>391</v>
      </c>
      <c r="C18" s="209" t="s">
        <v>392</v>
      </c>
      <c r="D18" s="205" t="s">
        <v>366</v>
      </c>
      <c r="E18" s="205">
        <v>10</v>
      </c>
      <c r="F18" s="206"/>
      <c r="G18" s="206"/>
      <c r="H18" s="206"/>
      <c r="I18" s="206"/>
    </row>
    <row r="19" spans="1:9">
      <c r="A19" s="192">
        <v>16</v>
      </c>
      <c r="B19" s="192" t="s">
        <v>391</v>
      </c>
      <c r="C19" s="208" t="s">
        <v>393</v>
      </c>
      <c r="D19" s="205" t="s">
        <v>366</v>
      </c>
      <c r="E19" s="205">
        <v>70</v>
      </c>
      <c r="F19" s="206"/>
      <c r="G19" s="206"/>
      <c r="H19" s="206"/>
      <c r="I19" s="206"/>
    </row>
    <row r="20" spans="1:9">
      <c r="A20" s="192">
        <v>17</v>
      </c>
      <c r="B20" s="192" t="s">
        <v>394</v>
      </c>
      <c r="C20" s="208" t="s">
        <v>395</v>
      </c>
      <c r="D20" s="205" t="s">
        <v>366</v>
      </c>
      <c r="E20" s="205">
        <v>5</v>
      </c>
      <c r="F20" s="206"/>
      <c r="G20" s="206"/>
      <c r="H20" s="206"/>
      <c r="I20" s="206"/>
    </row>
    <row r="21" spans="1:9">
      <c r="A21" s="192">
        <v>18</v>
      </c>
      <c r="B21" s="192" t="s">
        <v>396</v>
      </c>
      <c r="C21" s="208" t="s">
        <v>397</v>
      </c>
      <c r="D21" s="205" t="s">
        <v>366</v>
      </c>
      <c r="E21" s="205">
        <v>5</v>
      </c>
      <c r="F21" s="206"/>
      <c r="G21" s="206"/>
      <c r="H21" s="206"/>
      <c r="I21" s="206"/>
    </row>
    <row r="22" spans="1:9" ht="25.5">
      <c r="A22" s="192">
        <v>19</v>
      </c>
      <c r="B22" s="192" t="s">
        <v>398</v>
      </c>
      <c r="C22" s="210" t="s">
        <v>399</v>
      </c>
      <c r="D22" s="208" t="s">
        <v>400</v>
      </c>
      <c r="E22" s="205">
        <v>120</v>
      </c>
      <c r="F22" s="206"/>
      <c r="G22" s="206"/>
      <c r="H22" s="206"/>
      <c r="I22" s="206"/>
    </row>
    <row r="23" spans="1:9">
      <c r="A23" s="192">
        <v>20</v>
      </c>
      <c r="B23" s="207" t="s">
        <v>401</v>
      </c>
      <c r="C23" s="211" t="s">
        <v>402</v>
      </c>
      <c r="D23" s="208" t="s">
        <v>400</v>
      </c>
      <c r="E23" s="205">
        <v>150</v>
      </c>
      <c r="F23" s="206"/>
      <c r="G23" s="206"/>
      <c r="H23" s="206"/>
      <c r="I23" s="206"/>
    </row>
    <row r="24" spans="1:9">
      <c r="A24" s="192">
        <v>21</v>
      </c>
      <c r="B24" s="207" t="s">
        <v>403</v>
      </c>
      <c r="C24" s="211" t="s">
        <v>404</v>
      </c>
      <c r="D24" s="208" t="s">
        <v>400</v>
      </c>
      <c r="E24" s="205">
        <v>100</v>
      </c>
      <c r="F24" s="206"/>
      <c r="G24" s="206"/>
      <c r="H24" s="206"/>
      <c r="I24" s="206"/>
    </row>
    <row r="25" spans="1:9">
      <c r="A25" s="192">
        <v>22</v>
      </c>
      <c r="B25" s="192" t="s">
        <v>405</v>
      </c>
      <c r="C25" s="210" t="s">
        <v>406</v>
      </c>
      <c r="D25" s="208" t="s">
        <v>400</v>
      </c>
      <c r="E25" s="205">
        <v>250</v>
      </c>
      <c r="F25" s="206"/>
      <c r="G25" s="206"/>
      <c r="H25" s="206"/>
      <c r="I25" s="206"/>
    </row>
    <row r="26" spans="1:9">
      <c r="A26" s="192">
        <v>23</v>
      </c>
      <c r="B26" s="192" t="s">
        <v>407</v>
      </c>
      <c r="C26" s="210" t="s">
        <v>408</v>
      </c>
      <c r="D26" s="208" t="s">
        <v>400</v>
      </c>
      <c r="E26" s="205">
        <v>50</v>
      </c>
      <c r="F26" s="206"/>
      <c r="G26" s="206"/>
      <c r="H26" s="206"/>
      <c r="I26" s="206"/>
    </row>
    <row r="27" spans="1:9">
      <c r="A27" s="192">
        <v>24</v>
      </c>
      <c r="B27" s="192" t="s">
        <v>409</v>
      </c>
      <c r="C27" s="210" t="s">
        <v>410</v>
      </c>
      <c r="D27" s="208" t="s">
        <v>400</v>
      </c>
      <c r="E27" s="205">
        <v>40</v>
      </c>
      <c r="F27" s="206"/>
      <c r="G27" s="206"/>
      <c r="H27" s="206"/>
      <c r="I27" s="206"/>
    </row>
    <row r="28" spans="1:9" ht="25.5">
      <c r="A28" s="192">
        <v>25</v>
      </c>
      <c r="B28" s="207" t="s">
        <v>411</v>
      </c>
      <c r="C28" s="211" t="s">
        <v>412</v>
      </c>
      <c r="D28" s="209" t="s">
        <v>366</v>
      </c>
      <c r="E28" s="205">
        <v>34</v>
      </c>
      <c r="F28" s="206"/>
      <c r="G28" s="206"/>
      <c r="H28" s="206"/>
      <c r="I28" s="206"/>
    </row>
    <row r="29" spans="1:9" ht="25.5">
      <c r="A29" s="192">
        <v>26</v>
      </c>
      <c r="B29" s="207" t="s">
        <v>413</v>
      </c>
      <c r="C29" s="211" t="s">
        <v>414</v>
      </c>
      <c r="D29" s="209" t="s">
        <v>366</v>
      </c>
      <c r="E29" s="205">
        <v>10</v>
      </c>
      <c r="F29" s="206"/>
      <c r="G29" s="206"/>
      <c r="H29" s="206"/>
      <c r="I29" s="206"/>
    </row>
    <row r="30" spans="1:9">
      <c r="A30" s="192">
        <v>27</v>
      </c>
      <c r="B30" s="207" t="s">
        <v>415</v>
      </c>
      <c r="C30" s="211" t="s">
        <v>416</v>
      </c>
      <c r="D30" s="209" t="s">
        <v>366</v>
      </c>
      <c r="E30" s="205">
        <v>73</v>
      </c>
      <c r="F30" s="206"/>
      <c r="G30" s="206"/>
      <c r="H30" s="206"/>
      <c r="I30" s="206"/>
    </row>
    <row r="31" spans="1:9">
      <c r="A31" s="192">
        <v>28</v>
      </c>
      <c r="B31" s="207" t="s">
        <v>417</v>
      </c>
      <c r="C31" s="211" t="s">
        <v>418</v>
      </c>
      <c r="D31" s="209" t="s">
        <v>366</v>
      </c>
      <c r="E31" s="205">
        <v>8</v>
      </c>
      <c r="F31" s="206"/>
      <c r="G31" s="206"/>
      <c r="H31" s="206"/>
      <c r="I31" s="206"/>
    </row>
    <row r="32" spans="1:9" ht="25.5">
      <c r="A32" s="192">
        <v>29</v>
      </c>
      <c r="B32" s="207" t="s">
        <v>419</v>
      </c>
      <c r="C32" s="211" t="s">
        <v>420</v>
      </c>
      <c r="D32" s="209" t="s">
        <v>366</v>
      </c>
      <c r="E32" s="205">
        <v>55</v>
      </c>
      <c r="F32" s="206"/>
      <c r="G32" s="206"/>
      <c r="H32" s="206"/>
      <c r="I32" s="206"/>
    </row>
    <row r="33" spans="1:9">
      <c r="A33" s="192">
        <v>30</v>
      </c>
      <c r="B33" s="207" t="s">
        <v>421</v>
      </c>
      <c r="C33" s="211" t="s">
        <v>422</v>
      </c>
      <c r="D33" s="209" t="s">
        <v>366</v>
      </c>
      <c r="E33" s="205">
        <v>4</v>
      </c>
      <c r="F33" s="206"/>
      <c r="G33" s="206"/>
      <c r="H33" s="206"/>
      <c r="I33" s="206"/>
    </row>
    <row r="34" spans="1:9">
      <c r="A34" s="192">
        <v>31</v>
      </c>
      <c r="B34" s="207" t="s">
        <v>423</v>
      </c>
      <c r="C34" s="211" t="s">
        <v>424</v>
      </c>
      <c r="D34" s="209" t="s">
        <v>366</v>
      </c>
      <c r="E34" s="205">
        <v>1</v>
      </c>
      <c r="F34" s="206"/>
      <c r="G34" s="206"/>
      <c r="H34" s="206"/>
      <c r="I34" s="206"/>
    </row>
    <row r="35" spans="1:9">
      <c r="A35" s="192">
        <v>32</v>
      </c>
      <c r="B35" s="192" t="s">
        <v>425</v>
      </c>
      <c r="C35" s="208" t="s">
        <v>426</v>
      </c>
      <c r="D35" s="205" t="s">
        <v>400</v>
      </c>
      <c r="E35" s="205">
        <v>200</v>
      </c>
      <c r="F35" s="206"/>
      <c r="G35" s="206"/>
      <c r="H35" s="206"/>
      <c r="I35" s="206"/>
    </row>
    <row r="36" spans="1:9">
      <c r="A36" s="192">
        <v>33</v>
      </c>
      <c r="B36" s="192" t="s">
        <v>425</v>
      </c>
      <c r="C36" s="208" t="s">
        <v>427</v>
      </c>
      <c r="D36" s="205" t="s">
        <v>400</v>
      </c>
      <c r="E36" s="205">
        <v>300</v>
      </c>
      <c r="F36" s="206"/>
      <c r="G36" s="206"/>
      <c r="H36" s="206"/>
      <c r="I36" s="206"/>
    </row>
    <row r="37" spans="1:9">
      <c r="A37" s="192">
        <v>34</v>
      </c>
      <c r="B37" s="192" t="s">
        <v>428</v>
      </c>
      <c r="C37" s="211" t="s">
        <v>429</v>
      </c>
      <c r="D37" s="205" t="s">
        <v>400</v>
      </c>
      <c r="E37" s="205">
        <v>200</v>
      </c>
      <c r="F37" s="206"/>
      <c r="G37" s="206"/>
      <c r="H37" s="206"/>
      <c r="I37" s="206"/>
    </row>
    <row r="38" spans="1:9">
      <c r="A38" s="192">
        <v>35</v>
      </c>
      <c r="B38" s="192" t="s">
        <v>428</v>
      </c>
      <c r="C38" s="211" t="s">
        <v>430</v>
      </c>
      <c r="D38" s="205" t="s">
        <v>400</v>
      </c>
      <c r="E38" s="205">
        <v>300</v>
      </c>
      <c r="F38" s="206"/>
      <c r="G38" s="206"/>
      <c r="H38" s="206"/>
      <c r="I38" s="206"/>
    </row>
    <row r="39" spans="1:9">
      <c r="A39" s="192">
        <v>36</v>
      </c>
      <c r="B39" s="192" t="s">
        <v>428</v>
      </c>
      <c r="C39" s="211" t="s">
        <v>431</v>
      </c>
      <c r="D39" s="205" t="s">
        <v>400</v>
      </c>
      <c r="E39" s="205">
        <v>1600</v>
      </c>
      <c r="F39" s="206"/>
      <c r="G39" s="206"/>
      <c r="H39" s="206"/>
      <c r="I39" s="206"/>
    </row>
    <row r="40" spans="1:9">
      <c r="A40" s="192">
        <v>37</v>
      </c>
      <c r="B40" s="192" t="s">
        <v>428</v>
      </c>
      <c r="C40" s="211" t="s">
        <v>432</v>
      </c>
      <c r="D40" s="205" t="s">
        <v>400</v>
      </c>
      <c r="E40" s="205">
        <v>400</v>
      </c>
      <c r="F40" s="206"/>
      <c r="G40" s="206"/>
      <c r="H40" s="206"/>
      <c r="I40" s="206"/>
    </row>
    <row r="41" spans="1:9">
      <c r="A41" s="192">
        <v>38</v>
      </c>
      <c r="B41" s="192" t="s">
        <v>428</v>
      </c>
      <c r="C41" s="211" t="s">
        <v>433</v>
      </c>
      <c r="D41" s="205" t="s">
        <v>400</v>
      </c>
      <c r="E41" s="205">
        <v>55</v>
      </c>
      <c r="F41" s="206"/>
      <c r="G41" s="206"/>
      <c r="H41" s="206"/>
      <c r="I41" s="206"/>
    </row>
    <row r="42" spans="1:9">
      <c r="A42" s="192">
        <v>39</v>
      </c>
      <c r="B42" s="192" t="s">
        <v>434</v>
      </c>
      <c r="C42" s="211" t="s">
        <v>435</v>
      </c>
      <c r="D42" s="205" t="s">
        <v>400</v>
      </c>
      <c r="E42" s="205">
        <v>1000</v>
      </c>
      <c r="F42" s="206"/>
      <c r="G42" s="206"/>
      <c r="H42" s="206"/>
      <c r="I42" s="206"/>
    </row>
    <row r="43" spans="1:9" ht="12.75" customHeight="1">
      <c r="A43" s="192">
        <v>40</v>
      </c>
      <c r="B43" s="192" t="s">
        <v>434</v>
      </c>
      <c r="C43" s="211" t="s">
        <v>436</v>
      </c>
      <c r="D43" s="205" t="s">
        <v>400</v>
      </c>
      <c r="E43" s="205">
        <v>250</v>
      </c>
      <c r="F43" s="206"/>
      <c r="G43" s="206"/>
      <c r="H43" s="206"/>
      <c r="I43" s="206"/>
    </row>
    <row r="44" spans="1:9">
      <c r="A44" s="192">
        <v>41</v>
      </c>
      <c r="B44" s="192" t="s">
        <v>437</v>
      </c>
      <c r="C44" s="209" t="s">
        <v>438</v>
      </c>
      <c r="D44" s="205" t="s">
        <v>400</v>
      </c>
      <c r="E44" s="205">
        <v>20</v>
      </c>
      <c r="F44" s="206"/>
      <c r="G44" s="206"/>
      <c r="H44" s="206"/>
      <c r="I44" s="206"/>
    </row>
    <row r="45" spans="1:9">
      <c r="A45" s="192">
        <v>42</v>
      </c>
      <c r="B45" s="192" t="s">
        <v>437</v>
      </c>
      <c r="C45" s="209" t="s">
        <v>439</v>
      </c>
      <c r="D45" s="205" t="s">
        <v>400</v>
      </c>
      <c r="E45" s="205">
        <v>25</v>
      </c>
      <c r="F45" s="206"/>
      <c r="G45" s="206"/>
      <c r="H45" s="206"/>
      <c r="I45" s="206"/>
    </row>
    <row r="46" spans="1:9">
      <c r="A46" s="192">
        <v>43</v>
      </c>
      <c r="B46" s="192" t="s">
        <v>440</v>
      </c>
      <c r="C46" s="209" t="s">
        <v>441</v>
      </c>
      <c r="D46" s="205" t="s">
        <v>400</v>
      </c>
      <c r="E46" s="205">
        <v>50</v>
      </c>
      <c r="F46" s="206"/>
      <c r="G46" s="206"/>
      <c r="H46" s="206"/>
      <c r="I46" s="206"/>
    </row>
    <row r="47" spans="1:9">
      <c r="A47" s="192">
        <v>44</v>
      </c>
      <c r="B47" s="192" t="s">
        <v>440</v>
      </c>
      <c r="C47" s="209" t="s">
        <v>442</v>
      </c>
      <c r="D47" s="205" t="s">
        <v>400</v>
      </c>
      <c r="E47" s="205">
        <v>40</v>
      </c>
      <c r="F47" s="206"/>
      <c r="G47" s="206"/>
      <c r="H47" s="206"/>
      <c r="I47" s="206"/>
    </row>
    <row r="48" spans="1:9">
      <c r="A48" s="192">
        <v>45</v>
      </c>
      <c r="B48" s="192" t="s">
        <v>443</v>
      </c>
      <c r="C48" s="209" t="s">
        <v>444</v>
      </c>
      <c r="D48" s="205" t="s">
        <v>400</v>
      </c>
      <c r="E48" s="205">
        <v>80</v>
      </c>
      <c r="F48" s="206"/>
      <c r="G48" s="206"/>
      <c r="H48" s="206"/>
      <c r="I48" s="206"/>
    </row>
    <row r="49" spans="1:9">
      <c r="A49" s="192">
        <v>46</v>
      </c>
      <c r="B49" s="192" t="s">
        <v>445</v>
      </c>
      <c r="C49" s="208" t="s">
        <v>446</v>
      </c>
      <c r="D49" s="205" t="s">
        <v>366</v>
      </c>
      <c r="E49" s="205">
        <v>300</v>
      </c>
      <c r="F49" s="206"/>
      <c r="G49" s="206"/>
      <c r="H49" s="206"/>
      <c r="I49" s="206"/>
    </row>
    <row r="50" spans="1:9">
      <c r="A50" s="192">
        <v>47</v>
      </c>
      <c r="B50" s="192" t="s">
        <v>447</v>
      </c>
      <c r="C50" s="208" t="s">
        <v>448</v>
      </c>
      <c r="D50" s="205" t="s">
        <v>366</v>
      </c>
      <c r="E50" s="205">
        <v>50</v>
      </c>
      <c r="F50" s="206"/>
      <c r="G50" s="206"/>
      <c r="H50" s="206"/>
      <c r="I50" s="206"/>
    </row>
    <row r="51" spans="1:9">
      <c r="A51" s="192">
        <v>48</v>
      </c>
      <c r="B51" s="192" t="s">
        <v>449</v>
      </c>
      <c r="C51" s="208" t="s">
        <v>450</v>
      </c>
      <c r="D51" s="205" t="s">
        <v>366</v>
      </c>
      <c r="E51" s="205">
        <v>50</v>
      </c>
      <c r="F51" s="206"/>
      <c r="G51" s="206"/>
      <c r="H51" s="206"/>
      <c r="I51" s="206"/>
    </row>
    <row r="52" spans="1:9">
      <c r="A52" s="192">
        <v>49</v>
      </c>
      <c r="B52" s="192" t="s">
        <v>451</v>
      </c>
      <c r="C52" s="208" t="s">
        <v>452</v>
      </c>
      <c r="D52" s="205" t="s">
        <v>366</v>
      </c>
      <c r="E52" s="205">
        <v>30</v>
      </c>
      <c r="F52" s="206"/>
      <c r="G52" s="206"/>
      <c r="H52" s="206"/>
      <c r="I52" s="206"/>
    </row>
    <row r="53" spans="1:9">
      <c r="A53" s="192">
        <v>50</v>
      </c>
      <c r="B53" s="192" t="s">
        <v>453</v>
      </c>
      <c r="C53" s="208" t="s">
        <v>454</v>
      </c>
      <c r="D53" s="205" t="s">
        <v>366</v>
      </c>
      <c r="E53" s="205">
        <v>7</v>
      </c>
      <c r="F53" s="206"/>
      <c r="G53" s="206"/>
      <c r="H53" s="206"/>
      <c r="I53" s="206"/>
    </row>
    <row r="54" spans="1:9">
      <c r="A54" s="192">
        <v>51</v>
      </c>
      <c r="B54" s="192" t="s">
        <v>455</v>
      </c>
      <c r="C54" s="208" t="s">
        <v>456</v>
      </c>
      <c r="D54" s="205" t="s">
        <v>366</v>
      </c>
      <c r="E54" s="205">
        <v>3</v>
      </c>
      <c r="F54" s="206"/>
      <c r="G54" s="206"/>
      <c r="H54" s="206"/>
      <c r="I54" s="206"/>
    </row>
    <row r="55" spans="1:9">
      <c r="A55" s="192">
        <v>52</v>
      </c>
      <c r="B55" s="207" t="s">
        <v>457</v>
      </c>
      <c r="C55" s="209" t="s">
        <v>458</v>
      </c>
      <c r="D55" s="205" t="s">
        <v>366</v>
      </c>
      <c r="E55" s="205">
        <v>3</v>
      </c>
      <c r="F55" s="206"/>
      <c r="G55" s="206"/>
      <c r="H55" s="206"/>
      <c r="I55" s="206"/>
    </row>
    <row r="56" spans="1:9">
      <c r="A56" s="192">
        <v>53</v>
      </c>
      <c r="B56" s="207" t="s">
        <v>459</v>
      </c>
      <c r="C56" s="209" t="s">
        <v>460</v>
      </c>
      <c r="D56" s="205" t="s">
        <v>366</v>
      </c>
      <c r="E56" s="205">
        <v>4</v>
      </c>
      <c r="F56" s="206"/>
      <c r="G56" s="206"/>
      <c r="H56" s="206"/>
      <c r="I56" s="206"/>
    </row>
    <row r="57" spans="1:9">
      <c r="A57" s="192">
        <v>54</v>
      </c>
      <c r="B57" s="207" t="s">
        <v>461</v>
      </c>
      <c r="C57" s="209" t="s">
        <v>462</v>
      </c>
      <c r="D57" s="205" t="s">
        <v>366</v>
      </c>
      <c r="E57" s="205">
        <v>1</v>
      </c>
      <c r="F57" s="206"/>
      <c r="G57" s="206"/>
      <c r="H57" s="206"/>
      <c r="I57" s="206"/>
    </row>
    <row r="58" spans="1:9">
      <c r="A58" s="192">
        <v>55</v>
      </c>
      <c r="B58" s="192" t="s">
        <v>463</v>
      </c>
      <c r="C58" s="208" t="s">
        <v>464</v>
      </c>
      <c r="D58" s="205" t="s">
        <v>366</v>
      </c>
      <c r="E58" s="205">
        <v>27</v>
      </c>
      <c r="F58" s="206"/>
      <c r="G58" s="206"/>
      <c r="H58" s="206"/>
      <c r="I58" s="206"/>
    </row>
    <row r="59" spans="1:9">
      <c r="A59" s="192">
        <v>56</v>
      </c>
      <c r="B59" s="192" t="s">
        <v>465</v>
      </c>
      <c r="C59" s="208" t="s">
        <v>466</v>
      </c>
      <c r="D59" s="205" t="s">
        <v>366</v>
      </c>
      <c r="E59" s="205">
        <v>1</v>
      </c>
      <c r="F59" s="206"/>
      <c r="G59" s="206"/>
      <c r="H59" s="206"/>
      <c r="I59" s="206"/>
    </row>
    <row r="60" spans="1:9">
      <c r="A60" s="192">
        <v>57</v>
      </c>
      <c r="B60" s="207" t="s">
        <v>467</v>
      </c>
      <c r="C60" s="209" t="s">
        <v>468</v>
      </c>
      <c r="D60" s="205" t="s">
        <v>366</v>
      </c>
      <c r="E60" s="205">
        <v>8</v>
      </c>
      <c r="F60" s="206"/>
      <c r="G60" s="206"/>
      <c r="H60" s="206"/>
      <c r="I60" s="206"/>
    </row>
    <row r="61" spans="1:9">
      <c r="A61" s="192">
        <v>58</v>
      </c>
      <c r="B61" s="192" t="s">
        <v>469</v>
      </c>
      <c r="C61" s="208" t="s">
        <v>470</v>
      </c>
      <c r="D61" s="205" t="s">
        <v>366</v>
      </c>
      <c r="E61" s="205">
        <v>15</v>
      </c>
      <c r="F61" s="206"/>
      <c r="G61" s="206"/>
      <c r="H61" s="206"/>
      <c r="I61" s="206"/>
    </row>
    <row r="62" spans="1:9">
      <c r="A62" s="192">
        <v>59</v>
      </c>
      <c r="B62" s="192" t="s">
        <v>471</v>
      </c>
      <c r="C62" s="208" t="s">
        <v>472</v>
      </c>
      <c r="D62" s="205" t="s">
        <v>366</v>
      </c>
      <c r="E62" s="205">
        <v>9</v>
      </c>
      <c r="F62" s="206"/>
      <c r="G62" s="206"/>
      <c r="H62" s="206"/>
      <c r="I62" s="206"/>
    </row>
    <row r="63" spans="1:9">
      <c r="A63" s="192">
        <v>60</v>
      </c>
      <c r="B63" s="192" t="s">
        <v>473</v>
      </c>
      <c r="C63" s="208" t="s">
        <v>474</v>
      </c>
      <c r="D63" s="205" t="s">
        <v>366</v>
      </c>
      <c r="E63" s="205">
        <v>8</v>
      </c>
      <c r="F63" s="206"/>
      <c r="G63" s="206"/>
      <c r="H63" s="206"/>
      <c r="I63" s="206"/>
    </row>
    <row r="64" spans="1:9">
      <c r="A64" s="192">
        <v>61</v>
      </c>
      <c r="B64" s="192" t="s">
        <v>475</v>
      </c>
      <c r="C64" s="208" t="s">
        <v>476</v>
      </c>
      <c r="D64" s="205" t="s">
        <v>366</v>
      </c>
      <c r="E64" s="205">
        <v>2</v>
      </c>
      <c r="F64" s="206"/>
      <c r="G64" s="206"/>
      <c r="H64" s="206"/>
      <c r="I64" s="206"/>
    </row>
    <row r="65" spans="1:9">
      <c r="A65" s="192">
        <v>62</v>
      </c>
      <c r="B65" s="192" t="s">
        <v>477</v>
      </c>
      <c r="C65" s="208" t="s">
        <v>478</v>
      </c>
      <c r="D65" s="205" t="s">
        <v>366</v>
      </c>
      <c r="E65" s="205">
        <v>39</v>
      </c>
      <c r="F65" s="206"/>
      <c r="G65" s="206"/>
      <c r="H65" s="206"/>
      <c r="I65" s="206"/>
    </row>
    <row r="66" spans="1:9">
      <c r="A66" s="192">
        <v>63</v>
      </c>
      <c r="B66" s="192" t="s">
        <v>477</v>
      </c>
      <c r="C66" s="209" t="s">
        <v>479</v>
      </c>
      <c r="D66" s="205" t="s">
        <v>366</v>
      </c>
      <c r="E66" s="205">
        <v>70</v>
      </c>
      <c r="F66" s="206"/>
      <c r="G66" s="206"/>
      <c r="H66" s="206"/>
      <c r="I66" s="206"/>
    </row>
    <row r="67" spans="1:9">
      <c r="A67" s="192">
        <v>64</v>
      </c>
      <c r="B67" s="192" t="s">
        <v>480</v>
      </c>
      <c r="C67" s="208" t="s">
        <v>481</v>
      </c>
      <c r="D67" s="205" t="s">
        <v>366</v>
      </c>
      <c r="E67" s="205">
        <v>18</v>
      </c>
      <c r="F67" s="206"/>
      <c r="G67" s="206"/>
      <c r="H67" s="206"/>
      <c r="I67" s="206"/>
    </row>
    <row r="68" spans="1:9">
      <c r="A68" s="192">
        <v>65</v>
      </c>
      <c r="B68" s="192" t="s">
        <v>482</v>
      </c>
      <c r="C68" s="208" t="s">
        <v>483</v>
      </c>
      <c r="D68" s="205" t="s">
        <v>366</v>
      </c>
      <c r="E68" s="205">
        <v>13</v>
      </c>
      <c r="F68" s="206"/>
      <c r="G68" s="206"/>
      <c r="H68" s="206"/>
      <c r="I68" s="206"/>
    </row>
    <row r="69" spans="1:9">
      <c r="A69" s="192">
        <v>66</v>
      </c>
      <c r="B69" s="207" t="s">
        <v>484</v>
      </c>
      <c r="C69" s="209" t="s">
        <v>485</v>
      </c>
      <c r="D69" s="205" t="s">
        <v>366</v>
      </c>
      <c r="E69" s="205">
        <v>7</v>
      </c>
      <c r="F69" s="206"/>
      <c r="G69" s="206"/>
      <c r="H69" s="206"/>
      <c r="I69" s="206"/>
    </row>
    <row r="70" spans="1:9">
      <c r="A70" s="192">
        <v>67</v>
      </c>
      <c r="B70" s="192" t="s">
        <v>486</v>
      </c>
      <c r="C70" s="209" t="s">
        <v>487</v>
      </c>
      <c r="D70" s="205" t="s">
        <v>366</v>
      </c>
      <c r="E70" s="205">
        <v>1</v>
      </c>
      <c r="F70" s="206"/>
      <c r="G70" s="206"/>
      <c r="H70" s="206"/>
      <c r="I70" s="206"/>
    </row>
    <row r="71" spans="1:9">
      <c r="A71" s="192">
        <v>68</v>
      </c>
      <c r="B71" s="192" t="s">
        <v>477</v>
      </c>
      <c r="C71" s="209" t="s">
        <v>488</v>
      </c>
      <c r="D71" s="205" t="s">
        <v>366</v>
      </c>
      <c r="E71" s="205">
        <v>10</v>
      </c>
      <c r="F71" s="206"/>
      <c r="G71" s="206"/>
      <c r="H71" s="206"/>
      <c r="I71" s="206"/>
    </row>
    <row r="72" spans="1:9" ht="38.25">
      <c r="A72" s="192">
        <v>69</v>
      </c>
      <c r="B72" s="192" t="s">
        <v>489</v>
      </c>
      <c r="C72" s="211" t="s">
        <v>490</v>
      </c>
      <c r="D72" s="205" t="s">
        <v>366</v>
      </c>
      <c r="E72" s="205">
        <v>21</v>
      </c>
      <c r="F72" s="206"/>
      <c r="G72" s="206"/>
      <c r="H72" s="206"/>
      <c r="I72" s="206"/>
    </row>
    <row r="73" spans="1:9" ht="25.5">
      <c r="A73" s="192">
        <v>70</v>
      </c>
      <c r="B73" s="192" t="s">
        <v>491</v>
      </c>
      <c r="C73" s="211" t="s">
        <v>492</v>
      </c>
      <c r="D73" s="205" t="s">
        <v>366</v>
      </c>
      <c r="E73" s="205">
        <v>8</v>
      </c>
      <c r="F73" s="206"/>
      <c r="G73" s="206"/>
      <c r="H73" s="206"/>
      <c r="I73" s="206"/>
    </row>
    <row r="74" spans="1:9" ht="38.25">
      <c r="A74" s="192">
        <v>71</v>
      </c>
      <c r="B74" s="192" t="s">
        <v>493</v>
      </c>
      <c r="C74" s="211" t="s">
        <v>494</v>
      </c>
      <c r="D74" s="205" t="s">
        <v>366</v>
      </c>
      <c r="E74" s="205">
        <v>161</v>
      </c>
      <c r="F74" s="206"/>
      <c r="G74" s="206"/>
      <c r="H74" s="206"/>
      <c r="I74" s="206"/>
    </row>
    <row r="75" spans="1:9" ht="38.25">
      <c r="A75" s="192">
        <v>72</v>
      </c>
      <c r="B75" s="207" t="s">
        <v>495</v>
      </c>
      <c r="C75" s="211" t="s">
        <v>496</v>
      </c>
      <c r="D75" s="205" t="s">
        <v>366</v>
      </c>
      <c r="E75" s="205">
        <v>101</v>
      </c>
      <c r="F75" s="206"/>
      <c r="G75" s="206"/>
      <c r="H75" s="206"/>
      <c r="I75" s="206"/>
    </row>
    <row r="76" spans="1:9" ht="38.25">
      <c r="A76" s="192">
        <v>73</v>
      </c>
      <c r="B76" s="192" t="s">
        <v>491</v>
      </c>
      <c r="C76" s="211" t="s">
        <v>497</v>
      </c>
      <c r="D76" s="205" t="s">
        <v>366</v>
      </c>
      <c r="E76" s="205">
        <v>45</v>
      </c>
      <c r="F76" s="206"/>
      <c r="G76" s="206"/>
      <c r="H76" s="206"/>
      <c r="I76" s="206"/>
    </row>
    <row r="77" spans="1:9" ht="25.5">
      <c r="A77" s="192">
        <v>74</v>
      </c>
      <c r="B77" s="192" t="s">
        <v>491</v>
      </c>
      <c r="C77" s="211" t="s">
        <v>498</v>
      </c>
      <c r="D77" s="205" t="s">
        <v>366</v>
      </c>
      <c r="E77" s="205">
        <v>9</v>
      </c>
      <c r="F77" s="206"/>
      <c r="G77" s="206"/>
      <c r="H77" s="206"/>
      <c r="I77" s="206"/>
    </row>
    <row r="78" spans="1:9" ht="25.5">
      <c r="A78" s="192">
        <v>75</v>
      </c>
      <c r="B78" s="192" t="s">
        <v>493</v>
      </c>
      <c r="C78" s="211" t="s">
        <v>499</v>
      </c>
      <c r="D78" s="205" t="s">
        <v>366</v>
      </c>
      <c r="E78" s="205">
        <v>6</v>
      </c>
      <c r="F78" s="206"/>
      <c r="G78" s="206"/>
      <c r="H78" s="206"/>
      <c r="I78" s="206"/>
    </row>
    <row r="79" spans="1:9">
      <c r="A79" s="192">
        <v>76</v>
      </c>
      <c r="B79" s="192" t="s">
        <v>491</v>
      </c>
      <c r="C79" s="208" t="s">
        <v>500</v>
      </c>
      <c r="D79" s="205" t="s">
        <v>366</v>
      </c>
      <c r="E79" s="205">
        <v>7</v>
      </c>
      <c r="F79" s="206"/>
      <c r="G79" s="206"/>
      <c r="H79" s="206"/>
      <c r="I79" s="206"/>
    </row>
    <row r="80" spans="1:9">
      <c r="A80" s="192">
        <v>77</v>
      </c>
      <c r="B80" s="192" t="s">
        <v>501</v>
      </c>
      <c r="C80" s="208" t="s">
        <v>502</v>
      </c>
      <c r="D80" s="205" t="s">
        <v>366</v>
      </c>
      <c r="E80" s="205">
        <v>20</v>
      </c>
      <c r="F80" s="206"/>
      <c r="G80" s="206"/>
      <c r="H80" s="206"/>
      <c r="I80" s="206"/>
    </row>
    <row r="81" spans="1:9">
      <c r="A81" s="192">
        <v>78</v>
      </c>
      <c r="B81" s="192" t="s">
        <v>503</v>
      </c>
      <c r="C81" s="208" t="s">
        <v>504</v>
      </c>
      <c r="D81" s="205" t="s">
        <v>366</v>
      </c>
      <c r="E81" s="205">
        <v>10</v>
      </c>
      <c r="F81" s="206"/>
      <c r="G81" s="206"/>
      <c r="H81" s="206"/>
      <c r="I81" s="206"/>
    </row>
    <row r="82" spans="1:9" ht="25.5">
      <c r="A82" s="192">
        <v>79</v>
      </c>
      <c r="B82" s="192" t="s">
        <v>505</v>
      </c>
      <c r="C82" s="210" t="s">
        <v>506</v>
      </c>
      <c r="D82" s="205" t="s">
        <v>366</v>
      </c>
      <c r="E82" s="205">
        <v>1</v>
      </c>
      <c r="F82" s="206"/>
      <c r="G82" s="206"/>
      <c r="H82" s="206"/>
      <c r="I82" s="206"/>
    </row>
    <row r="83" spans="1:9">
      <c r="A83" s="192">
        <v>80</v>
      </c>
      <c r="B83" s="192" t="s">
        <v>507</v>
      </c>
      <c r="C83" s="208" t="s">
        <v>508</v>
      </c>
      <c r="D83" s="205" t="s">
        <v>366</v>
      </c>
      <c r="E83" s="205">
        <v>2</v>
      </c>
      <c r="F83" s="206"/>
      <c r="G83" s="206"/>
      <c r="H83" s="206"/>
      <c r="I83" s="206"/>
    </row>
    <row r="84" spans="1:9">
      <c r="A84" s="192">
        <v>81</v>
      </c>
      <c r="B84" s="192" t="s">
        <v>509</v>
      </c>
      <c r="C84" s="208" t="s">
        <v>510</v>
      </c>
      <c r="D84" s="205" t="s">
        <v>366</v>
      </c>
      <c r="E84" s="205">
        <v>10</v>
      </c>
      <c r="F84" s="206"/>
      <c r="G84" s="206"/>
      <c r="H84" s="206"/>
      <c r="I84" s="206"/>
    </row>
    <row r="85" spans="1:9">
      <c r="A85" s="192">
        <v>82</v>
      </c>
      <c r="B85" s="192" t="s">
        <v>511</v>
      </c>
      <c r="C85" s="208" t="s">
        <v>512</v>
      </c>
      <c r="D85" s="205" t="s">
        <v>366</v>
      </c>
      <c r="E85" s="205">
        <v>1</v>
      </c>
      <c r="F85" s="206"/>
      <c r="G85" s="206"/>
      <c r="H85" s="206"/>
      <c r="I85" s="206"/>
    </row>
    <row r="86" spans="1:9">
      <c r="A86" s="192">
        <v>83</v>
      </c>
      <c r="B86" s="192" t="s">
        <v>513</v>
      </c>
      <c r="C86" s="208" t="s">
        <v>514</v>
      </c>
      <c r="D86" s="205" t="s">
        <v>515</v>
      </c>
      <c r="E86" s="205">
        <v>20</v>
      </c>
      <c r="F86" s="206"/>
      <c r="G86" s="206"/>
      <c r="H86" s="206"/>
      <c r="I86" s="206"/>
    </row>
    <row r="87" spans="1:9">
      <c r="A87" s="192">
        <v>84</v>
      </c>
      <c r="B87" s="192" t="s">
        <v>516</v>
      </c>
      <c r="C87" s="208" t="s">
        <v>517</v>
      </c>
      <c r="D87" s="208" t="s">
        <v>366</v>
      </c>
      <c r="E87" s="205">
        <v>1</v>
      </c>
      <c r="F87" s="206"/>
      <c r="G87" s="206"/>
      <c r="H87" s="206"/>
      <c r="I87" s="206"/>
    </row>
    <row r="88" spans="1:9">
      <c r="A88" s="192">
        <v>85</v>
      </c>
      <c r="B88" s="192" t="s">
        <v>518</v>
      </c>
      <c r="C88" s="208" t="s">
        <v>519</v>
      </c>
      <c r="D88" s="208" t="s">
        <v>515</v>
      </c>
      <c r="E88" s="205">
        <v>50</v>
      </c>
      <c r="F88" s="206"/>
      <c r="G88" s="206"/>
      <c r="H88" s="206"/>
      <c r="I88" s="206"/>
    </row>
    <row r="89" spans="1:9">
      <c r="A89" s="192">
        <v>86</v>
      </c>
      <c r="B89" s="192" t="s">
        <v>520</v>
      </c>
      <c r="C89" s="205" t="s">
        <v>521</v>
      </c>
      <c r="E89" s="205">
        <v>0</v>
      </c>
      <c r="F89" s="206"/>
      <c r="G89" s="206"/>
      <c r="H89" s="206"/>
      <c r="I89" s="212"/>
    </row>
  </sheetData>
  <pageMargins left="0.7" right="0.7" top="0.78740157499999996" bottom="0.78740157499999996" header="0.3" footer="0.3"/>
  <pageSetup paperSize="9" scale="88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H88"/>
  <sheetViews>
    <sheetView workbookViewId="0">
      <selection activeCell="G13" sqref="G13"/>
    </sheetView>
  </sheetViews>
  <sheetFormatPr defaultRowHeight="12.75"/>
  <cols>
    <col min="1" max="1" width="7.7109375" style="192" customWidth="1"/>
    <col min="2" max="2" width="12.7109375" style="192" customWidth="1"/>
    <col min="3" max="3" width="50.7109375" style="191" customWidth="1"/>
    <col min="4" max="4" width="5.7109375" style="191" customWidth="1"/>
    <col min="5" max="5" width="6.7109375" style="191" customWidth="1"/>
    <col min="6" max="7" width="14.7109375" style="191" customWidth="1"/>
    <col min="8" max="8" width="18.140625" style="191" customWidth="1"/>
    <col min="9" max="16384" width="9.140625" style="191"/>
  </cols>
  <sheetData>
    <row r="1" spans="1:8" ht="13.5" thickBot="1">
      <c r="A1" s="186" t="s">
        <v>359</v>
      </c>
      <c r="B1" s="186" t="s">
        <v>98</v>
      </c>
      <c r="C1" s="187" t="s">
        <v>360</v>
      </c>
      <c r="D1" s="188" t="s">
        <v>99</v>
      </c>
      <c r="E1" s="189" t="s">
        <v>361</v>
      </c>
      <c r="F1" s="189"/>
      <c r="G1" s="189"/>
      <c r="H1" s="190" t="s">
        <v>362</v>
      </c>
    </row>
    <row r="2" spans="1:8">
      <c r="B2" s="193"/>
      <c r="C2" s="194"/>
      <c r="D2" s="194"/>
      <c r="E2" s="195"/>
      <c r="F2" s="196"/>
      <c r="G2" s="197"/>
    </row>
    <row r="3" spans="1:8" ht="15.75">
      <c r="B3" s="198"/>
      <c r="C3" s="199" t="s">
        <v>522</v>
      </c>
      <c r="E3" s="200"/>
      <c r="F3" s="201"/>
      <c r="G3" s="203"/>
    </row>
    <row r="4" spans="1:8" ht="13.5">
      <c r="A4" s="192">
        <v>1</v>
      </c>
      <c r="B4" s="192" t="s">
        <v>523</v>
      </c>
      <c r="C4" s="208" t="s">
        <v>524</v>
      </c>
      <c r="D4" s="205" t="s">
        <v>366</v>
      </c>
      <c r="E4" s="205">
        <v>30</v>
      </c>
      <c r="F4" s="206"/>
      <c r="G4" s="206"/>
    </row>
    <row r="5" spans="1:8">
      <c r="A5" s="192">
        <v>2</v>
      </c>
      <c r="B5" s="192" t="s">
        <v>525</v>
      </c>
      <c r="C5" s="208" t="s">
        <v>526</v>
      </c>
      <c r="D5" s="205" t="s">
        <v>366</v>
      </c>
      <c r="E5" s="205">
        <v>10</v>
      </c>
      <c r="F5" s="206"/>
      <c r="G5" s="206"/>
    </row>
    <row r="6" spans="1:8">
      <c r="A6" s="192">
        <v>3</v>
      </c>
      <c r="B6" s="192" t="s">
        <v>527</v>
      </c>
      <c r="C6" s="208" t="s">
        <v>528</v>
      </c>
      <c r="D6" s="205" t="s">
        <v>366</v>
      </c>
      <c r="E6" s="205">
        <v>7</v>
      </c>
      <c r="F6" s="206"/>
      <c r="G6" s="206"/>
    </row>
    <row r="7" spans="1:8">
      <c r="A7" s="192">
        <v>4</v>
      </c>
      <c r="B7" s="192" t="s">
        <v>387</v>
      </c>
      <c r="C7" s="208" t="s">
        <v>388</v>
      </c>
      <c r="D7" s="205" t="s">
        <v>366</v>
      </c>
      <c r="E7" s="205">
        <v>15</v>
      </c>
      <c r="F7" s="206"/>
      <c r="G7" s="206"/>
    </row>
    <row r="8" spans="1:8">
      <c r="A8" s="192">
        <v>5</v>
      </c>
      <c r="B8" s="207" t="s">
        <v>389</v>
      </c>
      <c r="C8" s="209" t="s">
        <v>390</v>
      </c>
      <c r="D8" s="205" t="s">
        <v>366</v>
      </c>
      <c r="E8" s="205">
        <v>10</v>
      </c>
      <c r="F8" s="206"/>
      <c r="G8" s="206"/>
    </row>
    <row r="9" spans="1:8">
      <c r="A9" s="192">
        <v>6</v>
      </c>
      <c r="B9" s="192" t="s">
        <v>391</v>
      </c>
      <c r="C9" s="208" t="s">
        <v>393</v>
      </c>
      <c r="D9" s="205" t="s">
        <v>366</v>
      </c>
      <c r="E9" s="205">
        <v>70</v>
      </c>
      <c r="F9" s="206"/>
      <c r="G9" s="206"/>
    </row>
    <row r="10" spans="1:8">
      <c r="A10" s="192">
        <v>7</v>
      </c>
      <c r="B10" s="192" t="s">
        <v>394</v>
      </c>
      <c r="C10" s="208" t="s">
        <v>395</v>
      </c>
      <c r="D10" s="205" t="s">
        <v>366</v>
      </c>
      <c r="E10" s="205">
        <v>2</v>
      </c>
      <c r="F10" s="206"/>
      <c r="G10" s="206"/>
    </row>
    <row r="11" spans="1:8" ht="26.25">
      <c r="A11" s="192">
        <v>8</v>
      </c>
      <c r="B11" s="192" t="s">
        <v>529</v>
      </c>
      <c r="C11" s="210" t="s">
        <v>530</v>
      </c>
      <c r="D11" s="205" t="s">
        <v>400</v>
      </c>
      <c r="E11" s="205">
        <v>100</v>
      </c>
      <c r="F11" s="206"/>
      <c r="G11" s="206"/>
    </row>
    <row r="12" spans="1:8" ht="26.25">
      <c r="A12" s="192">
        <v>9</v>
      </c>
      <c r="B12" s="192" t="s">
        <v>531</v>
      </c>
      <c r="C12" s="210" t="s">
        <v>532</v>
      </c>
      <c r="D12" s="205" t="s">
        <v>400</v>
      </c>
      <c r="E12" s="205">
        <v>100</v>
      </c>
      <c r="F12" s="206"/>
      <c r="G12" s="206"/>
    </row>
    <row r="13" spans="1:8" ht="26.25">
      <c r="A13" s="192">
        <v>10</v>
      </c>
      <c r="B13" s="192" t="s">
        <v>533</v>
      </c>
      <c r="C13" s="210" t="s">
        <v>534</v>
      </c>
      <c r="D13" s="205" t="s">
        <v>400</v>
      </c>
      <c r="E13" s="205">
        <v>100</v>
      </c>
      <c r="F13" s="206"/>
      <c r="G13" s="206"/>
    </row>
    <row r="14" spans="1:8">
      <c r="A14" s="192">
        <v>11</v>
      </c>
      <c r="B14" s="192" t="s">
        <v>401</v>
      </c>
      <c r="C14" s="210" t="s">
        <v>535</v>
      </c>
      <c r="D14" s="208" t="s">
        <v>400</v>
      </c>
      <c r="E14" s="205">
        <v>100</v>
      </c>
      <c r="F14" s="206"/>
      <c r="G14" s="206"/>
    </row>
    <row r="15" spans="1:8">
      <c r="A15" s="192">
        <v>12</v>
      </c>
      <c r="B15" s="192" t="s">
        <v>403</v>
      </c>
      <c r="C15" s="210" t="s">
        <v>536</v>
      </c>
      <c r="D15" s="208" t="s">
        <v>400</v>
      </c>
      <c r="E15" s="205">
        <v>100</v>
      </c>
      <c r="F15" s="206"/>
      <c r="G15" s="206"/>
    </row>
    <row r="16" spans="1:8">
      <c r="A16" s="192">
        <v>13</v>
      </c>
      <c r="B16" s="192" t="s">
        <v>537</v>
      </c>
      <c r="C16" s="210" t="s">
        <v>538</v>
      </c>
      <c r="D16" s="208" t="s">
        <v>400</v>
      </c>
      <c r="E16" s="205">
        <v>30</v>
      </c>
      <c r="F16" s="206"/>
      <c r="G16" s="206"/>
    </row>
    <row r="17" spans="1:7" ht="12" customHeight="1">
      <c r="A17" s="192">
        <v>14</v>
      </c>
      <c r="B17" s="192" t="s">
        <v>405</v>
      </c>
      <c r="C17" s="210" t="s">
        <v>406</v>
      </c>
      <c r="D17" s="208" t="s">
        <v>400</v>
      </c>
      <c r="E17" s="205">
        <v>50</v>
      </c>
      <c r="F17" s="206"/>
      <c r="G17" s="206"/>
    </row>
    <row r="18" spans="1:7">
      <c r="A18" s="192">
        <v>15</v>
      </c>
      <c r="B18" s="192" t="s">
        <v>409</v>
      </c>
      <c r="C18" s="210" t="s">
        <v>408</v>
      </c>
      <c r="D18" s="208" t="s">
        <v>400</v>
      </c>
      <c r="E18" s="205">
        <v>100</v>
      </c>
      <c r="F18" s="206"/>
      <c r="G18" s="206"/>
    </row>
    <row r="19" spans="1:7">
      <c r="A19" s="192">
        <v>16</v>
      </c>
      <c r="B19" s="192" t="s">
        <v>409</v>
      </c>
      <c r="C19" s="210" t="s">
        <v>539</v>
      </c>
      <c r="D19" s="208" t="s">
        <v>400</v>
      </c>
      <c r="E19" s="205">
        <v>20</v>
      </c>
      <c r="F19" s="206"/>
      <c r="G19" s="206"/>
    </row>
    <row r="20" spans="1:7" ht="25.5">
      <c r="A20" s="192">
        <v>17</v>
      </c>
      <c r="B20" s="192" t="s">
        <v>398</v>
      </c>
      <c r="C20" s="210" t="s">
        <v>399</v>
      </c>
      <c r="D20" s="208" t="s">
        <v>400</v>
      </c>
      <c r="E20" s="205">
        <v>162</v>
      </c>
      <c r="F20" s="206"/>
      <c r="G20" s="206"/>
    </row>
    <row r="21" spans="1:7">
      <c r="A21" s="192">
        <v>18</v>
      </c>
      <c r="B21" s="192" t="s">
        <v>425</v>
      </c>
      <c r="C21" s="208" t="s">
        <v>426</v>
      </c>
      <c r="D21" s="205" t="s">
        <v>400</v>
      </c>
      <c r="E21" s="205">
        <v>50</v>
      </c>
      <c r="F21" s="206"/>
      <c r="G21" s="206"/>
    </row>
    <row r="22" spans="1:7">
      <c r="A22" s="192">
        <v>19</v>
      </c>
      <c r="B22" s="192" t="s">
        <v>540</v>
      </c>
      <c r="C22" s="210" t="s">
        <v>541</v>
      </c>
      <c r="D22" s="205" t="s">
        <v>400</v>
      </c>
      <c r="E22" s="205">
        <v>900</v>
      </c>
      <c r="F22" s="206"/>
      <c r="G22" s="206"/>
    </row>
    <row r="23" spans="1:7">
      <c r="A23" s="192">
        <v>20</v>
      </c>
      <c r="B23" s="192" t="s">
        <v>540</v>
      </c>
      <c r="C23" s="210" t="s">
        <v>542</v>
      </c>
      <c r="D23" s="205" t="s">
        <v>400</v>
      </c>
      <c r="E23" s="205">
        <v>70</v>
      </c>
      <c r="F23" s="206"/>
      <c r="G23" s="206"/>
    </row>
    <row r="24" spans="1:7">
      <c r="A24" s="192">
        <v>21</v>
      </c>
      <c r="B24" s="192" t="s">
        <v>540</v>
      </c>
      <c r="C24" s="210" t="s">
        <v>543</v>
      </c>
      <c r="D24" s="205" t="s">
        <v>400</v>
      </c>
      <c r="E24" s="205">
        <v>70</v>
      </c>
      <c r="F24" s="206"/>
      <c r="G24" s="206"/>
    </row>
    <row r="25" spans="1:7">
      <c r="A25" s="192">
        <v>22</v>
      </c>
      <c r="B25" s="192" t="s">
        <v>544</v>
      </c>
      <c r="C25" s="208" t="s">
        <v>545</v>
      </c>
      <c r="D25" s="205" t="s">
        <v>400</v>
      </c>
      <c r="E25" s="205">
        <v>5800</v>
      </c>
      <c r="F25" s="206"/>
      <c r="G25" s="206"/>
    </row>
    <row r="26" spans="1:7">
      <c r="A26" s="192">
        <v>23</v>
      </c>
      <c r="B26" s="192" t="s">
        <v>546</v>
      </c>
      <c r="C26" s="208" t="s">
        <v>547</v>
      </c>
      <c r="D26" s="208" t="s">
        <v>366</v>
      </c>
      <c r="E26" s="205">
        <v>7</v>
      </c>
      <c r="F26" s="206"/>
      <c r="G26" s="206"/>
    </row>
    <row r="27" spans="1:7">
      <c r="A27" s="192">
        <v>24</v>
      </c>
      <c r="B27" s="192" t="s">
        <v>548</v>
      </c>
      <c r="C27" s="208" t="s">
        <v>549</v>
      </c>
      <c r="D27" s="208" t="s">
        <v>366</v>
      </c>
      <c r="E27" s="205">
        <v>7</v>
      </c>
      <c r="F27" s="206"/>
      <c r="G27" s="206"/>
    </row>
    <row r="28" spans="1:7">
      <c r="A28" s="192">
        <v>25</v>
      </c>
      <c r="B28" s="192" t="s">
        <v>445</v>
      </c>
      <c r="C28" s="208" t="s">
        <v>550</v>
      </c>
      <c r="D28" s="205" t="s">
        <v>366</v>
      </c>
      <c r="E28" s="205">
        <v>100</v>
      </c>
      <c r="F28" s="206"/>
      <c r="G28" s="206"/>
    </row>
    <row r="29" spans="1:7">
      <c r="A29" s="192">
        <v>26</v>
      </c>
      <c r="B29" s="192" t="s">
        <v>551</v>
      </c>
      <c r="C29" s="208" t="s">
        <v>552</v>
      </c>
      <c r="D29" s="205" t="s">
        <v>366</v>
      </c>
      <c r="E29" s="205">
        <v>1</v>
      </c>
      <c r="F29" s="206"/>
      <c r="G29" s="206"/>
    </row>
    <row r="30" spans="1:7">
      <c r="A30" s="192">
        <v>27</v>
      </c>
      <c r="B30" s="192" t="s">
        <v>553</v>
      </c>
      <c r="C30" s="208" t="s">
        <v>554</v>
      </c>
      <c r="D30" s="205" t="s">
        <v>366</v>
      </c>
      <c r="E30" s="205">
        <v>3</v>
      </c>
      <c r="F30" s="206"/>
      <c r="G30" s="206"/>
    </row>
    <row r="31" spans="1:7">
      <c r="A31" s="192">
        <v>28</v>
      </c>
      <c r="B31" s="192" t="s">
        <v>555</v>
      </c>
      <c r="C31" s="208" t="s">
        <v>556</v>
      </c>
      <c r="D31" s="205" t="s">
        <v>366</v>
      </c>
      <c r="E31" s="205">
        <v>1</v>
      </c>
      <c r="F31" s="206"/>
      <c r="G31" s="206"/>
    </row>
    <row r="32" spans="1:7">
      <c r="A32" s="192">
        <v>29</v>
      </c>
      <c r="B32" s="192" t="s">
        <v>557</v>
      </c>
      <c r="C32" s="208" t="s">
        <v>558</v>
      </c>
      <c r="D32" s="205" t="s">
        <v>366</v>
      </c>
      <c r="E32" s="205">
        <v>1</v>
      </c>
      <c r="F32" s="206"/>
      <c r="G32" s="206"/>
    </row>
    <row r="33" spans="1:7">
      <c r="A33" s="192">
        <v>30</v>
      </c>
      <c r="B33" s="192" t="s">
        <v>559</v>
      </c>
      <c r="C33" s="208" t="s">
        <v>560</v>
      </c>
      <c r="D33" s="205" t="s">
        <v>366</v>
      </c>
      <c r="E33" s="205">
        <v>2</v>
      </c>
      <c r="F33" s="206"/>
      <c r="G33" s="206"/>
    </row>
    <row r="34" spans="1:7">
      <c r="A34" s="192">
        <v>31</v>
      </c>
      <c r="B34" s="192" t="s">
        <v>561</v>
      </c>
      <c r="C34" s="208" t="s">
        <v>562</v>
      </c>
      <c r="D34" s="205" t="s">
        <v>366</v>
      </c>
      <c r="E34" s="205">
        <v>1</v>
      </c>
      <c r="F34" s="206"/>
      <c r="G34" s="206"/>
    </row>
    <row r="35" spans="1:7">
      <c r="A35" s="192">
        <v>32</v>
      </c>
      <c r="B35" s="192" t="s">
        <v>563</v>
      </c>
      <c r="C35" s="208" t="s">
        <v>564</v>
      </c>
      <c r="D35" s="205" t="s">
        <v>366</v>
      </c>
      <c r="E35" s="205">
        <v>3</v>
      </c>
      <c r="F35" s="206"/>
      <c r="G35" s="206"/>
    </row>
    <row r="36" spans="1:7">
      <c r="A36" s="192">
        <v>33</v>
      </c>
      <c r="B36" s="192" t="s">
        <v>565</v>
      </c>
      <c r="C36" s="208" t="s">
        <v>566</v>
      </c>
      <c r="D36" s="205" t="s">
        <v>366</v>
      </c>
      <c r="E36" s="205">
        <v>8</v>
      </c>
      <c r="F36" s="206"/>
      <c r="G36" s="206"/>
    </row>
    <row r="37" spans="1:7">
      <c r="A37" s="192">
        <v>34</v>
      </c>
      <c r="B37" s="192" t="s">
        <v>567</v>
      </c>
      <c r="C37" s="208" t="s">
        <v>568</v>
      </c>
      <c r="D37" s="205" t="s">
        <v>366</v>
      </c>
      <c r="E37" s="205">
        <v>12</v>
      </c>
      <c r="F37" s="206"/>
      <c r="G37" s="206"/>
    </row>
    <row r="38" spans="1:7">
      <c r="A38" s="192">
        <v>35</v>
      </c>
      <c r="B38" s="192" t="s">
        <v>569</v>
      </c>
      <c r="C38" s="208" t="s">
        <v>570</v>
      </c>
      <c r="D38" s="205" t="s">
        <v>366</v>
      </c>
      <c r="E38" s="205">
        <v>8</v>
      </c>
      <c r="F38" s="206"/>
      <c r="G38" s="206"/>
    </row>
    <row r="39" spans="1:7">
      <c r="A39" s="192">
        <v>36</v>
      </c>
      <c r="B39" s="192" t="s">
        <v>571</v>
      </c>
      <c r="C39" s="208" t="s">
        <v>572</v>
      </c>
      <c r="D39" s="205" t="s">
        <v>366</v>
      </c>
      <c r="E39" s="205">
        <v>3</v>
      </c>
      <c r="F39" s="206"/>
      <c r="G39" s="206"/>
    </row>
    <row r="40" spans="1:7">
      <c r="A40" s="192">
        <v>37</v>
      </c>
      <c r="B40" s="192" t="s">
        <v>573</v>
      </c>
      <c r="C40" s="208" t="s">
        <v>574</v>
      </c>
      <c r="D40" s="205" t="s">
        <v>366</v>
      </c>
      <c r="E40" s="205">
        <v>1</v>
      </c>
      <c r="F40" s="206"/>
      <c r="G40" s="206"/>
    </row>
    <row r="41" spans="1:7">
      <c r="A41" s="192">
        <v>38</v>
      </c>
      <c r="B41" s="192" t="s">
        <v>575</v>
      </c>
      <c r="C41" s="208" t="s">
        <v>576</v>
      </c>
      <c r="D41" s="205" t="s">
        <v>366</v>
      </c>
      <c r="E41" s="205">
        <v>1</v>
      </c>
      <c r="F41" s="206"/>
      <c r="G41" s="206"/>
    </row>
    <row r="42" spans="1:7">
      <c r="A42" s="192">
        <v>39</v>
      </c>
      <c r="B42" s="192" t="s">
        <v>577</v>
      </c>
      <c r="C42" s="208" t="s">
        <v>578</v>
      </c>
      <c r="D42" s="205" t="s">
        <v>366</v>
      </c>
      <c r="E42" s="205">
        <v>1</v>
      </c>
      <c r="F42" s="206"/>
      <c r="G42" s="206"/>
    </row>
    <row r="43" spans="1:7">
      <c r="A43" s="192">
        <v>40</v>
      </c>
      <c r="B43" s="192" t="s">
        <v>579</v>
      </c>
      <c r="C43" s="208" t="s">
        <v>580</v>
      </c>
      <c r="D43" s="205" t="s">
        <v>366</v>
      </c>
      <c r="E43" s="205">
        <v>1</v>
      </c>
      <c r="F43" s="206"/>
      <c r="G43" s="206"/>
    </row>
    <row r="44" spans="1:7" ht="25.5">
      <c r="A44" s="192">
        <v>41</v>
      </c>
      <c r="B44" s="192" t="s">
        <v>581</v>
      </c>
      <c r="C44" s="210" t="s">
        <v>582</v>
      </c>
      <c r="D44" s="205" t="s">
        <v>366</v>
      </c>
      <c r="E44" s="205">
        <v>2</v>
      </c>
      <c r="F44" s="206"/>
      <c r="G44" s="206"/>
    </row>
    <row r="45" spans="1:7" ht="25.5">
      <c r="A45" s="192">
        <v>42</v>
      </c>
      <c r="B45" s="192" t="s">
        <v>583</v>
      </c>
      <c r="C45" s="210" t="s">
        <v>584</v>
      </c>
      <c r="D45" s="205" t="s">
        <v>366</v>
      </c>
      <c r="E45" s="205">
        <v>1</v>
      </c>
      <c r="F45" s="206"/>
      <c r="G45" s="206"/>
    </row>
    <row r="46" spans="1:7">
      <c r="A46" s="192">
        <v>43</v>
      </c>
      <c r="B46" s="192" t="s">
        <v>585</v>
      </c>
      <c r="C46" s="210" t="s">
        <v>586</v>
      </c>
      <c r="D46" s="205" t="s">
        <v>366</v>
      </c>
      <c r="E46" s="205">
        <v>10</v>
      </c>
      <c r="F46" s="206"/>
      <c r="G46" s="206"/>
    </row>
    <row r="47" spans="1:7">
      <c r="A47" s="192">
        <v>44</v>
      </c>
      <c r="B47" s="192" t="s">
        <v>587</v>
      </c>
      <c r="C47" s="210" t="s">
        <v>588</v>
      </c>
      <c r="D47" s="205" t="s">
        <v>366</v>
      </c>
      <c r="E47" s="205">
        <v>5</v>
      </c>
      <c r="F47" s="206"/>
      <c r="G47" s="206"/>
    </row>
    <row r="48" spans="1:7">
      <c r="A48" s="192">
        <v>45</v>
      </c>
      <c r="B48" s="192" t="s">
        <v>587</v>
      </c>
      <c r="C48" s="210" t="s">
        <v>588</v>
      </c>
      <c r="D48" s="205" t="s">
        <v>366</v>
      </c>
      <c r="E48" s="205">
        <v>5</v>
      </c>
      <c r="F48" s="206"/>
      <c r="G48" s="206"/>
    </row>
    <row r="49" spans="1:7">
      <c r="A49" s="192">
        <v>46</v>
      </c>
      <c r="B49" s="192" t="s">
        <v>589</v>
      </c>
      <c r="C49" s="210" t="s">
        <v>590</v>
      </c>
      <c r="D49" s="205" t="s">
        <v>366</v>
      </c>
      <c r="E49" s="205">
        <v>190</v>
      </c>
      <c r="F49" s="206"/>
      <c r="G49" s="206"/>
    </row>
    <row r="50" spans="1:7">
      <c r="A50" s="192">
        <v>47</v>
      </c>
      <c r="B50" s="192" t="s">
        <v>591</v>
      </c>
      <c r="C50" s="208" t="s">
        <v>592</v>
      </c>
      <c r="D50" s="205" t="s">
        <v>366</v>
      </c>
      <c r="E50" s="205">
        <v>11</v>
      </c>
      <c r="F50" s="206"/>
      <c r="G50" s="206"/>
    </row>
    <row r="51" spans="1:7">
      <c r="A51" s="192">
        <v>48</v>
      </c>
      <c r="B51" s="192" t="s">
        <v>593</v>
      </c>
      <c r="C51" s="208" t="s">
        <v>594</v>
      </c>
      <c r="D51" s="205" t="s">
        <v>366</v>
      </c>
      <c r="E51" s="205">
        <v>70</v>
      </c>
      <c r="F51" s="206"/>
      <c r="G51" s="206"/>
    </row>
    <row r="52" spans="1:7">
      <c r="A52" s="192">
        <v>49</v>
      </c>
      <c r="B52" s="192" t="s">
        <v>595</v>
      </c>
      <c r="C52" s="208" t="s">
        <v>596</v>
      </c>
      <c r="D52" s="205" t="s">
        <v>366</v>
      </c>
      <c r="E52" s="205">
        <v>5</v>
      </c>
      <c r="F52" s="206"/>
      <c r="G52" s="206"/>
    </row>
    <row r="53" spans="1:7">
      <c r="A53" s="192">
        <v>50</v>
      </c>
      <c r="B53" s="192" t="s">
        <v>597</v>
      </c>
      <c r="C53" s="208" t="s">
        <v>598</v>
      </c>
      <c r="D53" s="205" t="s">
        <v>366</v>
      </c>
      <c r="E53" s="205">
        <v>2</v>
      </c>
      <c r="F53" s="206"/>
      <c r="G53" s="206"/>
    </row>
    <row r="54" spans="1:7">
      <c r="A54" s="192">
        <v>51</v>
      </c>
      <c r="B54" s="192" t="s">
        <v>599</v>
      </c>
      <c r="C54" s="208" t="s">
        <v>600</v>
      </c>
      <c r="D54" s="205" t="s">
        <v>366</v>
      </c>
      <c r="E54" s="205">
        <v>1</v>
      </c>
      <c r="F54" s="206"/>
      <c r="G54" s="206"/>
    </row>
    <row r="55" spans="1:7" ht="26.25" customHeight="1">
      <c r="A55" s="192">
        <v>52</v>
      </c>
      <c r="B55" s="192" t="s">
        <v>595</v>
      </c>
      <c r="C55" s="213" t="s">
        <v>601</v>
      </c>
      <c r="D55" s="205" t="s">
        <v>366</v>
      </c>
      <c r="E55" s="214">
        <v>1</v>
      </c>
      <c r="F55" s="206"/>
      <c r="G55" s="206"/>
    </row>
    <row r="56" spans="1:7">
      <c r="A56" s="192">
        <v>53</v>
      </c>
      <c r="B56" s="192" t="s">
        <v>602</v>
      </c>
      <c r="C56" s="215" t="s">
        <v>603</v>
      </c>
      <c r="D56" s="205" t="s">
        <v>366</v>
      </c>
      <c r="E56" s="214">
        <v>6</v>
      </c>
      <c r="F56" s="206"/>
      <c r="G56" s="206"/>
    </row>
    <row r="57" spans="1:7">
      <c r="A57" s="192">
        <v>54</v>
      </c>
      <c r="B57" s="192" t="s">
        <v>604</v>
      </c>
      <c r="C57" s="208" t="s">
        <v>605</v>
      </c>
      <c r="D57" s="205" t="s">
        <v>366</v>
      </c>
      <c r="E57" s="205">
        <v>190</v>
      </c>
      <c r="F57" s="206"/>
      <c r="G57" s="206"/>
    </row>
    <row r="58" spans="1:7">
      <c r="A58" s="192">
        <v>55</v>
      </c>
      <c r="B58" s="192" t="s">
        <v>606</v>
      </c>
      <c r="C58" s="210" t="s">
        <v>607</v>
      </c>
      <c r="D58" s="205" t="s">
        <v>366</v>
      </c>
      <c r="E58" s="205">
        <v>1</v>
      </c>
      <c r="F58" s="206"/>
      <c r="G58" s="206"/>
    </row>
    <row r="59" spans="1:7">
      <c r="A59" s="192">
        <v>56</v>
      </c>
      <c r="B59" s="192" t="s">
        <v>604</v>
      </c>
      <c r="C59" s="215" t="s">
        <v>608</v>
      </c>
      <c r="D59" s="205" t="s">
        <v>366</v>
      </c>
      <c r="E59" s="214">
        <v>1</v>
      </c>
      <c r="F59" s="206"/>
      <c r="G59" s="206"/>
    </row>
    <row r="60" spans="1:7">
      <c r="A60" s="192">
        <v>57</v>
      </c>
      <c r="B60" s="192" t="s">
        <v>595</v>
      </c>
      <c r="C60" s="215" t="s">
        <v>609</v>
      </c>
      <c r="D60" s="205" t="s">
        <v>366</v>
      </c>
      <c r="E60" s="214">
        <v>1</v>
      </c>
      <c r="F60" s="206"/>
      <c r="G60" s="206"/>
    </row>
    <row r="61" spans="1:7">
      <c r="A61" s="192">
        <v>58</v>
      </c>
      <c r="B61" s="192" t="s">
        <v>599</v>
      </c>
      <c r="C61" s="215" t="s">
        <v>610</v>
      </c>
      <c r="D61" s="205" t="s">
        <v>366</v>
      </c>
      <c r="E61" s="214">
        <v>1</v>
      </c>
      <c r="F61" s="206"/>
      <c r="G61" s="206"/>
    </row>
    <row r="62" spans="1:7">
      <c r="A62" s="192">
        <v>59</v>
      </c>
      <c r="B62" s="192" t="s">
        <v>604</v>
      </c>
      <c r="C62" s="215" t="s">
        <v>611</v>
      </c>
      <c r="D62" s="205" t="s">
        <v>366</v>
      </c>
      <c r="E62" s="214">
        <v>3</v>
      </c>
      <c r="F62" s="206"/>
      <c r="G62" s="206"/>
    </row>
    <row r="63" spans="1:7">
      <c r="A63" s="192">
        <v>60</v>
      </c>
      <c r="B63" s="192" t="s">
        <v>595</v>
      </c>
      <c r="C63" s="215" t="s">
        <v>612</v>
      </c>
      <c r="D63" s="205" t="s">
        <v>366</v>
      </c>
      <c r="E63" s="214">
        <v>1</v>
      </c>
      <c r="F63" s="206"/>
      <c r="G63" s="206"/>
    </row>
    <row r="64" spans="1:7">
      <c r="A64" s="192">
        <v>61</v>
      </c>
      <c r="B64" s="192" t="s">
        <v>599</v>
      </c>
      <c r="C64" s="215" t="s">
        <v>613</v>
      </c>
      <c r="D64" s="205" t="s">
        <v>366</v>
      </c>
      <c r="E64" s="214">
        <v>1</v>
      </c>
      <c r="F64" s="206"/>
      <c r="G64" s="206"/>
    </row>
    <row r="65" spans="1:7">
      <c r="A65" s="192">
        <v>62</v>
      </c>
      <c r="B65" s="192" t="s">
        <v>604</v>
      </c>
      <c r="C65" s="215" t="s">
        <v>614</v>
      </c>
      <c r="D65" s="205" t="s">
        <v>366</v>
      </c>
      <c r="E65" s="214">
        <v>3</v>
      </c>
      <c r="F65" s="206"/>
      <c r="G65" s="206"/>
    </row>
    <row r="66" spans="1:7">
      <c r="A66" s="192">
        <v>63</v>
      </c>
      <c r="B66" s="192" t="s">
        <v>604</v>
      </c>
      <c r="C66" s="215" t="s">
        <v>615</v>
      </c>
      <c r="D66" s="205" t="s">
        <v>366</v>
      </c>
      <c r="E66" s="214">
        <v>3</v>
      </c>
      <c r="F66" s="206"/>
      <c r="G66" s="206"/>
    </row>
    <row r="67" spans="1:7">
      <c r="A67" s="192">
        <v>64</v>
      </c>
      <c r="B67" s="192" t="s">
        <v>595</v>
      </c>
      <c r="C67" s="215" t="s">
        <v>616</v>
      </c>
      <c r="D67" s="205" t="s">
        <v>366</v>
      </c>
      <c r="E67" s="214">
        <v>10</v>
      </c>
      <c r="F67" s="206"/>
      <c r="G67" s="206"/>
    </row>
    <row r="68" spans="1:7" ht="26.25" customHeight="1">
      <c r="A68" s="192">
        <v>65</v>
      </c>
      <c r="B68" s="192" t="s">
        <v>505</v>
      </c>
      <c r="C68" s="210" t="s">
        <v>506</v>
      </c>
      <c r="D68" s="205" t="s">
        <v>366</v>
      </c>
      <c r="E68" s="205">
        <v>1</v>
      </c>
      <c r="F68" s="206"/>
      <c r="G68" s="206"/>
    </row>
    <row r="69" spans="1:7" ht="13.5" customHeight="1">
      <c r="A69" s="192">
        <v>66</v>
      </c>
      <c r="B69" s="192" t="s">
        <v>511</v>
      </c>
      <c r="C69" s="208" t="s">
        <v>512</v>
      </c>
      <c r="D69" s="205" t="s">
        <v>366</v>
      </c>
      <c r="E69" s="205">
        <v>1</v>
      </c>
      <c r="F69" s="206"/>
      <c r="G69" s="206"/>
    </row>
    <row r="70" spans="1:7" ht="13.5" customHeight="1">
      <c r="A70" s="192">
        <v>67</v>
      </c>
      <c r="B70" s="192" t="s">
        <v>513</v>
      </c>
      <c r="C70" s="208" t="s">
        <v>514</v>
      </c>
      <c r="D70" s="205" t="s">
        <v>515</v>
      </c>
      <c r="E70" s="205">
        <v>30</v>
      </c>
      <c r="F70" s="206"/>
      <c r="G70" s="206"/>
    </row>
    <row r="71" spans="1:7" ht="13.5" customHeight="1">
      <c r="A71" s="192">
        <v>68</v>
      </c>
      <c r="B71" s="192" t="s">
        <v>516</v>
      </c>
      <c r="C71" s="208" t="s">
        <v>517</v>
      </c>
      <c r="D71" s="208" t="s">
        <v>366</v>
      </c>
      <c r="E71" s="205">
        <v>1</v>
      </c>
      <c r="F71" s="206"/>
      <c r="G71" s="206"/>
    </row>
    <row r="72" spans="1:7" ht="13.5" customHeight="1">
      <c r="A72" s="192">
        <v>69</v>
      </c>
      <c r="B72" s="192" t="s">
        <v>520</v>
      </c>
      <c r="C72" s="205" t="s">
        <v>521</v>
      </c>
      <c r="E72" s="205">
        <v>0</v>
      </c>
      <c r="F72" s="206"/>
      <c r="G72" s="206"/>
    </row>
    <row r="73" spans="1:7" ht="13.5" customHeight="1">
      <c r="F73" s="206"/>
      <c r="G73" s="206"/>
    </row>
    <row r="74" spans="1:7" ht="13.5" customHeight="1">
      <c r="F74" s="206"/>
      <c r="G74" s="206"/>
    </row>
    <row r="75" spans="1:7" ht="13.5" customHeight="1">
      <c r="F75" s="206"/>
      <c r="G75" s="206"/>
    </row>
    <row r="76" spans="1:7">
      <c r="F76" s="206"/>
      <c r="G76" s="206"/>
    </row>
    <row r="77" spans="1:7">
      <c r="F77" s="206"/>
      <c r="G77" s="206"/>
    </row>
    <row r="78" spans="1:7">
      <c r="F78" s="206"/>
      <c r="G78" s="206"/>
    </row>
    <row r="79" spans="1:7">
      <c r="F79" s="206"/>
      <c r="G79" s="206"/>
    </row>
    <row r="80" spans="1:7">
      <c r="F80" s="206"/>
      <c r="G80" s="206"/>
    </row>
    <row r="81" spans="6:7">
      <c r="F81" s="206"/>
      <c r="G81" s="206"/>
    </row>
    <row r="82" spans="6:7">
      <c r="F82" s="206"/>
      <c r="G82" s="206"/>
    </row>
    <row r="83" spans="6:7">
      <c r="F83" s="206"/>
      <c r="G83" s="206"/>
    </row>
    <row r="84" spans="6:7">
      <c r="F84" s="206"/>
      <c r="G84" s="206"/>
    </row>
    <row r="85" spans="6:7">
      <c r="F85" s="206"/>
      <c r="G85" s="206"/>
    </row>
    <row r="86" spans="6:7">
      <c r="F86" s="206"/>
      <c r="G86" s="206"/>
    </row>
    <row r="87" spans="6:7">
      <c r="F87" s="206"/>
      <c r="G87" s="206"/>
    </row>
    <row r="88" spans="6:7">
      <c r="F88" s="206"/>
      <c r="G88" s="212"/>
    </row>
  </sheetData>
  <pageMargins left="0.7" right="0.7" top="0.78740157499999996" bottom="0.78740157499999996" header="0.3" footer="0.3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R54"/>
  <sheetViews>
    <sheetView zoomScaleNormal="100" workbookViewId="0">
      <selection activeCell="T38" sqref="T38"/>
    </sheetView>
  </sheetViews>
  <sheetFormatPr defaultRowHeight="12.75"/>
  <cols>
    <col min="1" max="1" width="2.42578125" style="1" customWidth="1"/>
    <col min="2" max="2" width="1.85546875" style="1" customWidth="1"/>
    <col min="3" max="3" width="2.7109375" style="1" customWidth="1"/>
    <col min="4" max="4" width="6.85546875" style="1" customWidth="1"/>
    <col min="5" max="5" width="13.5703125" style="1" customWidth="1"/>
    <col min="6" max="6" width="0.5703125" style="1" customWidth="1"/>
    <col min="7" max="7" width="2.5703125" style="1" customWidth="1"/>
    <col min="8" max="8" width="2.7109375" style="1" customWidth="1"/>
    <col min="9" max="9" width="9.7109375" style="1" customWidth="1"/>
    <col min="10" max="10" width="13.5703125" style="1" customWidth="1"/>
    <col min="11" max="11" width="0.7109375" style="1" customWidth="1"/>
    <col min="12" max="12" width="2.42578125" style="1" customWidth="1"/>
    <col min="13" max="13" width="2.85546875" style="1" customWidth="1"/>
    <col min="14" max="14" width="2" style="1" customWidth="1"/>
    <col min="15" max="15" width="12.7109375" style="1" customWidth="1"/>
    <col min="16" max="16" width="3.85546875" style="1" customWidth="1"/>
    <col min="17" max="17" width="13.5703125" style="1" customWidth="1"/>
    <col min="18" max="18" width="0.5703125" style="1" customWidth="1"/>
    <col min="19" max="16384" width="9.140625" style="1"/>
  </cols>
  <sheetData>
    <row r="1" spans="1:18" ht="12" customHeight="1">
      <c r="A1" s="84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2"/>
    </row>
    <row r="2" spans="1:18" ht="23.25" customHeight="1">
      <c r="A2" s="86"/>
      <c r="B2" s="87"/>
      <c r="C2" s="87"/>
      <c r="D2" s="87"/>
      <c r="E2" s="87"/>
      <c r="F2" s="87"/>
      <c r="G2" s="88" t="s">
        <v>617</v>
      </c>
      <c r="H2" s="87"/>
      <c r="I2" s="87"/>
      <c r="J2" s="87"/>
      <c r="K2" s="87"/>
      <c r="L2" s="87"/>
      <c r="M2" s="87"/>
      <c r="N2" s="87"/>
      <c r="O2" s="87"/>
      <c r="P2" s="87"/>
      <c r="Q2" s="87"/>
      <c r="R2" s="3"/>
    </row>
    <row r="3" spans="1:18" ht="12" customHeight="1">
      <c r="A3" s="89"/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4"/>
    </row>
    <row r="4" spans="1:18" ht="8.25" customHeight="1">
      <c r="A4" s="91"/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5"/>
    </row>
    <row r="5" spans="1:18" ht="15" customHeight="1">
      <c r="A5" s="93"/>
      <c r="B5" s="6" t="s">
        <v>1</v>
      </c>
      <c r="C5" s="6"/>
      <c r="D5" s="6"/>
      <c r="E5" s="94" t="s">
        <v>618</v>
      </c>
      <c r="F5" s="95"/>
      <c r="G5" s="95"/>
      <c r="H5" s="95"/>
      <c r="I5" s="95"/>
      <c r="J5" s="96"/>
      <c r="K5" s="6"/>
      <c r="L5" s="6"/>
      <c r="M5" s="6"/>
      <c r="N5" s="6"/>
      <c r="O5" s="6" t="s">
        <v>3</v>
      </c>
      <c r="P5" s="94"/>
      <c r="Q5" s="96"/>
      <c r="R5" s="7"/>
    </row>
    <row r="6" spans="1:18" ht="17.25" hidden="1" customHeight="1">
      <c r="A6" s="93"/>
      <c r="B6" s="6" t="s">
        <v>5</v>
      </c>
      <c r="C6" s="6"/>
      <c r="D6" s="6"/>
      <c r="E6" s="100"/>
      <c r="F6" s="6"/>
      <c r="G6" s="6"/>
      <c r="H6" s="6"/>
      <c r="I6" s="6"/>
      <c r="J6" s="99"/>
      <c r="K6" s="6"/>
      <c r="L6" s="6"/>
      <c r="M6" s="6"/>
      <c r="N6" s="6"/>
      <c r="O6" s="6"/>
      <c r="P6" s="100"/>
      <c r="Q6" s="99"/>
      <c r="R6" s="7"/>
    </row>
    <row r="7" spans="1:18" ht="17.25" customHeight="1">
      <c r="A7" s="93"/>
      <c r="B7" s="6" t="s">
        <v>7</v>
      </c>
      <c r="C7" s="6"/>
      <c r="D7" s="6"/>
      <c r="E7" s="98" t="s">
        <v>4</v>
      </c>
      <c r="F7" s="6"/>
      <c r="G7" s="6"/>
      <c r="H7" s="6"/>
      <c r="I7" s="6"/>
      <c r="J7" s="99"/>
      <c r="K7" s="6"/>
      <c r="L7" s="6"/>
      <c r="M7" s="6"/>
      <c r="N7" s="6"/>
      <c r="O7" s="6" t="s">
        <v>9</v>
      </c>
      <c r="P7" s="98"/>
      <c r="Q7" s="99"/>
      <c r="R7" s="7"/>
    </row>
    <row r="8" spans="1:18" ht="17.25" hidden="1" customHeight="1">
      <c r="A8" s="93"/>
      <c r="B8" s="6" t="s">
        <v>10</v>
      </c>
      <c r="C8" s="6"/>
      <c r="D8" s="6"/>
      <c r="E8" s="100"/>
      <c r="F8" s="6"/>
      <c r="G8" s="6"/>
      <c r="H8" s="6"/>
      <c r="I8" s="6"/>
      <c r="J8" s="99"/>
      <c r="K8" s="6"/>
      <c r="L8" s="6"/>
      <c r="M8" s="6"/>
      <c r="N8" s="6"/>
      <c r="O8" s="6"/>
      <c r="P8" s="100"/>
      <c r="Q8" s="99"/>
      <c r="R8" s="7"/>
    </row>
    <row r="9" spans="1:18" ht="17.25" customHeight="1">
      <c r="A9" s="93"/>
      <c r="B9" s="6" t="s">
        <v>12</v>
      </c>
      <c r="C9" s="6"/>
      <c r="D9" s="6"/>
      <c r="E9" s="105" t="s">
        <v>4</v>
      </c>
      <c r="F9" s="103"/>
      <c r="G9" s="103"/>
      <c r="H9" s="103"/>
      <c r="I9" s="103"/>
      <c r="J9" s="104"/>
      <c r="K9" s="6"/>
      <c r="L9" s="6"/>
      <c r="M9" s="6"/>
      <c r="N9" s="6"/>
      <c r="O9" s="6" t="s">
        <v>13</v>
      </c>
      <c r="P9" s="105" t="s">
        <v>619</v>
      </c>
      <c r="Q9" s="104"/>
      <c r="R9" s="7"/>
    </row>
    <row r="10" spans="1:18" ht="17.25" hidden="1" customHeight="1">
      <c r="A10" s="93"/>
      <c r="B10" s="6" t="s">
        <v>15</v>
      </c>
      <c r="C10" s="6"/>
      <c r="D10" s="6"/>
      <c r="E10" s="112"/>
      <c r="F10" s="6"/>
      <c r="G10" s="6"/>
      <c r="H10" s="6"/>
      <c r="I10" s="6"/>
      <c r="J10" s="6"/>
      <c r="K10" s="6"/>
      <c r="L10" s="6"/>
      <c r="M10" s="6"/>
      <c r="N10" s="6"/>
      <c r="O10" s="6"/>
      <c r="P10" s="101"/>
      <c r="Q10" s="6"/>
      <c r="R10" s="7"/>
    </row>
    <row r="11" spans="1:18" ht="17.25" hidden="1" customHeight="1">
      <c r="A11" s="93"/>
      <c r="B11" s="6" t="s">
        <v>16</v>
      </c>
      <c r="C11" s="6"/>
      <c r="D11" s="6"/>
      <c r="E11" s="112"/>
      <c r="F11" s="6"/>
      <c r="G11" s="6"/>
      <c r="H11" s="6"/>
      <c r="I11" s="6"/>
      <c r="J11" s="6"/>
      <c r="K11" s="6"/>
      <c r="L11" s="6"/>
      <c r="M11" s="6"/>
      <c r="N11" s="6"/>
      <c r="O11" s="6"/>
      <c r="P11" s="101"/>
      <c r="Q11" s="6"/>
      <c r="R11" s="7"/>
    </row>
    <row r="12" spans="1:18" ht="17.25" hidden="1" customHeight="1">
      <c r="A12" s="93"/>
      <c r="B12" s="6" t="s">
        <v>17</v>
      </c>
      <c r="C12" s="6"/>
      <c r="D12" s="6"/>
      <c r="E12" s="112"/>
      <c r="F12" s="6"/>
      <c r="G12" s="6"/>
      <c r="H12" s="6"/>
      <c r="I12" s="6"/>
      <c r="J12" s="6"/>
      <c r="K12" s="6"/>
      <c r="L12" s="6"/>
      <c r="M12" s="6"/>
      <c r="N12" s="6"/>
      <c r="O12" s="6"/>
      <c r="P12" s="101"/>
      <c r="Q12" s="6"/>
      <c r="R12" s="7"/>
    </row>
    <row r="13" spans="1:18" ht="17.25" hidden="1" customHeight="1">
      <c r="A13" s="93"/>
      <c r="B13" s="6"/>
      <c r="C13" s="6"/>
      <c r="D13" s="6"/>
      <c r="E13" s="112"/>
      <c r="F13" s="6"/>
      <c r="G13" s="6"/>
      <c r="H13" s="6"/>
      <c r="I13" s="6"/>
      <c r="J13" s="6"/>
      <c r="K13" s="6"/>
      <c r="L13" s="6"/>
      <c r="M13" s="6"/>
      <c r="N13" s="6"/>
      <c r="O13" s="6"/>
      <c r="P13" s="101"/>
      <c r="Q13" s="6"/>
      <c r="R13" s="7"/>
    </row>
    <row r="14" spans="1:18" ht="17.25" hidden="1" customHeight="1">
      <c r="A14" s="93"/>
      <c r="B14" s="6"/>
      <c r="C14" s="6"/>
      <c r="D14" s="6"/>
      <c r="E14" s="112"/>
      <c r="F14" s="6"/>
      <c r="G14" s="6"/>
      <c r="H14" s="6"/>
      <c r="I14" s="6"/>
      <c r="J14" s="6"/>
      <c r="K14" s="6"/>
      <c r="L14" s="6"/>
      <c r="M14" s="6"/>
      <c r="N14" s="6"/>
      <c r="O14" s="6"/>
      <c r="P14" s="101"/>
      <c r="Q14" s="6"/>
      <c r="R14" s="7"/>
    </row>
    <row r="15" spans="1:18" ht="17.25" hidden="1" customHeight="1">
      <c r="A15" s="93"/>
      <c r="B15" s="6"/>
      <c r="C15" s="6"/>
      <c r="D15" s="6"/>
      <c r="E15" s="112"/>
      <c r="F15" s="6"/>
      <c r="G15" s="6"/>
      <c r="H15" s="6"/>
      <c r="I15" s="6"/>
      <c r="J15" s="6"/>
      <c r="K15" s="6"/>
      <c r="L15" s="6"/>
      <c r="M15" s="6"/>
      <c r="N15" s="6"/>
      <c r="O15" s="6"/>
      <c r="P15" s="101"/>
      <c r="Q15" s="6"/>
      <c r="R15" s="7"/>
    </row>
    <row r="16" spans="1:18" ht="17.25" hidden="1" customHeight="1">
      <c r="A16" s="93"/>
      <c r="B16" s="6"/>
      <c r="C16" s="6"/>
      <c r="D16" s="6"/>
      <c r="E16" s="112"/>
      <c r="F16" s="6"/>
      <c r="G16" s="6"/>
      <c r="H16" s="6"/>
      <c r="I16" s="6"/>
      <c r="J16" s="6"/>
      <c r="K16" s="6"/>
      <c r="L16" s="6"/>
      <c r="M16" s="6"/>
      <c r="N16" s="6"/>
      <c r="O16" s="6"/>
      <c r="P16" s="101"/>
      <c r="Q16" s="6"/>
      <c r="R16" s="7"/>
    </row>
    <row r="17" spans="1:18" ht="17.25" hidden="1" customHeight="1">
      <c r="A17" s="93"/>
      <c r="B17" s="6"/>
      <c r="C17" s="6"/>
      <c r="D17" s="6"/>
      <c r="E17" s="112"/>
      <c r="F17" s="6"/>
      <c r="G17" s="6"/>
      <c r="H17" s="6"/>
      <c r="I17" s="6"/>
      <c r="J17" s="6"/>
      <c r="K17" s="6"/>
      <c r="L17" s="6"/>
      <c r="M17" s="6"/>
      <c r="N17" s="6"/>
      <c r="O17" s="6"/>
      <c r="P17" s="101"/>
      <c r="Q17" s="6"/>
      <c r="R17" s="7"/>
    </row>
    <row r="18" spans="1:18" ht="17.25" hidden="1" customHeight="1">
      <c r="A18" s="93"/>
      <c r="B18" s="6"/>
      <c r="C18" s="6"/>
      <c r="D18" s="6"/>
      <c r="E18" s="112"/>
      <c r="F18" s="6"/>
      <c r="G18" s="6"/>
      <c r="H18" s="6"/>
      <c r="I18" s="6"/>
      <c r="J18" s="6"/>
      <c r="K18" s="6"/>
      <c r="L18" s="6"/>
      <c r="M18" s="6"/>
      <c r="N18" s="6"/>
      <c r="O18" s="6"/>
      <c r="P18" s="101"/>
      <c r="Q18" s="6"/>
      <c r="R18" s="7"/>
    </row>
    <row r="19" spans="1:18" ht="17.25" hidden="1" customHeight="1">
      <c r="A19" s="93"/>
      <c r="B19" s="6"/>
      <c r="C19" s="6"/>
      <c r="D19" s="6"/>
      <c r="E19" s="112"/>
      <c r="F19" s="6"/>
      <c r="G19" s="6"/>
      <c r="H19" s="6"/>
      <c r="I19" s="6"/>
      <c r="J19" s="6"/>
      <c r="K19" s="6"/>
      <c r="L19" s="6"/>
      <c r="M19" s="6"/>
      <c r="N19" s="6"/>
      <c r="O19" s="6"/>
      <c r="P19" s="101"/>
      <c r="Q19" s="6"/>
      <c r="R19" s="7"/>
    </row>
    <row r="20" spans="1:18" ht="17.25" hidden="1" customHeight="1">
      <c r="A20" s="93"/>
      <c r="B20" s="6"/>
      <c r="C20" s="6"/>
      <c r="D20" s="6"/>
      <c r="E20" s="112"/>
      <c r="F20" s="6"/>
      <c r="G20" s="6"/>
      <c r="H20" s="6"/>
      <c r="I20" s="6"/>
      <c r="J20" s="6"/>
      <c r="K20" s="6"/>
      <c r="L20" s="6"/>
      <c r="M20" s="6"/>
      <c r="N20" s="6"/>
      <c r="O20" s="6"/>
      <c r="P20" s="101"/>
      <c r="Q20" s="6"/>
      <c r="R20" s="7"/>
    </row>
    <row r="21" spans="1:18" ht="17.25" hidden="1" customHeight="1">
      <c r="A21" s="93"/>
      <c r="B21" s="6"/>
      <c r="C21" s="6"/>
      <c r="D21" s="6"/>
      <c r="E21" s="112"/>
      <c r="F21" s="6"/>
      <c r="G21" s="6"/>
      <c r="H21" s="6"/>
      <c r="I21" s="6"/>
      <c r="J21" s="6"/>
      <c r="K21" s="6"/>
      <c r="L21" s="6"/>
      <c r="M21" s="6"/>
      <c r="N21" s="6"/>
      <c r="O21" s="6"/>
      <c r="P21" s="101"/>
      <c r="Q21" s="6"/>
      <c r="R21" s="7"/>
    </row>
    <row r="22" spans="1:18" ht="17.25" hidden="1" customHeight="1">
      <c r="A22" s="93"/>
      <c r="B22" s="6"/>
      <c r="C22" s="6"/>
      <c r="D22" s="6"/>
      <c r="E22" s="112"/>
      <c r="F22" s="6"/>
      <c r="G22" s="6"/>
      <c r="H22" s="6"/>
      <c r="I22" s="6"/>
      <c r="J22" s="6"/>
      <c r="K22" s="6"/>
      <c r="L22" s="6"/>
      <c r="M22" s="6"/>
      <c r="N22" s="6"/>
      <c r="O22" s="6"/>
      <c r="P22" s="101"/>
      <c r="Q22" s="6"/>
      <c r="R22" s="7"/>
    </row>
    <row r="23" spans="1:18" ht="17.25" hidden="1" customHeight="1">
      <c r="A23" s="93"/>
      <c r="B23" s="6"/>
      <c r="C23" s="6"/>
      <c r="D23" s="6"/>
      <c r="E23" s="112"/>
      <c r="F23" s="6"/>
      <c r="G23" s="6"/>
      <c r="H23" s="6"/>
      <c r="I23" s="6"/>
      <c r="J23" s="6"/>
      <c r="K23" s="6"/>
      <c r="L23" s="6"/>
      <c r="M23" s="6"/>
      <c r="N23" s="6"/>
      <c r="O23" s="6"/>
      <c r="P23" s="101"/>
      <c r="Q23" s="6"/>
      <c r="R23" s="7"/>
    </row>
    <row r="24" spans="1:18" ht="17.25" hidden="1" customHeight="1">
      <c r="A24" s="93"/>
      <c r="B24" s="6"/>
      <c r="C24" s="6"/>
      <c r="D24" s="6"/>
      <c r="E24" s="112"/>
      <c r="F24" s="6"/>
      <c r="G24" s="6"/>
      <c r="H24" s="6"/>
      <c r="I24" s="6"/>
      <c r="J24" s="6"/>
      <c r="K24" s="6"/>
      <c r="L24" s="6"/>
      <c r="M24" s="6"/>
      <c r="N24" s="6"/>
      <c r="O24" s="6"/>
      <c r="P24" s="101"/>
      <c r="Q24" s="6"/>
      <c r="R24" s="7"/>
    </row>
    <row r="25" spans="1:18" ht="17.25" customHeight="1">
      <c r="A25" s="93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 t="s">
        <v>18</v>
      </c>
      <c r="P25" s="6" t="s">
        <v>19</v>
      </c>
      <c r="Q25" s="6"/>
      <c r="R25" s="7"/>
    </row>
    <row r="26" spans="1:18" ht="17.25" customHeight="1">
      <c r="A26" s="93"/>
      <c r="B26" s="6" t="s">
        <v>20</v>
      </c>
      <c r="C26" s="6"/>
      <c r="D26" s="6"/>
      <c r="E26" s="94" t="s">
        <v>620</v>
      </c>
      <c r="F26" s="95"/>
      <c r="G26" s="95"/>
      <c r="H26" s="95"/>
      <c r="I26" s="95"/>
      <c r="J26" s="96"/>
      <c r="K26" s="6"/>
      <c r="L26" s="6"/>
      <c r="M26" s="6"/>
      <c r="N26" s="6"/>
      <c r="O26" s="108" t="s">
        <v>4</v>
      </c>
      <c r="P26" s="109" t="s">
        <v>4</v>
      </c>
      <c r="Q26" s="111"/>
      <c r="R26" s="7"/>
    </row>
    <row r="27" spans="1:18" ht="17.25" customHeight="1">
      <c r="A27" s="93"/>
      <c r="B27" s="6" t="s">
        <v>22</v>
      </c>
      <c r="C27" s="6"/>
      <c r="D27" s="6"/>
      <c r="E27" s="98" t="s">
        <v>4</v>
      </c>
      <c r="F27" s="6"/>
      <c r="G27" s="6"/>
      <c r="H27" s="6"/>
      <c r="I27" s="6"/>
      <c r="J27" s="99"/>
      <c r="K27" s="6"/>
      <c r="L27" s="6"/>
      <c r="M27" s="6"/>
      <c r="N27" s="6"/>
      <c r="O27" s="108" t="s">
        <v>4</v>
      </c>
      <c r="P27" s="109" t="s">
        <v>4</v>
      </c>
      <c r="Q27" s="111"/>
      <c r="R27" s="7"/>
    </row>
    <row r="28" spans="1:18" ht="17.25" customHeight="1">
      <c r="A28" s="93"/>
      <c r="B28" s="6" t="s">
        <v>24</v>
      </c>
      <c r="C28" s="6"/>
      <c r="D28" s="6"/>
      <c r="E28" s="98" t="s">
        <v>4</v>
      </c>
      <c r="F28" s="6"/>
      <c r="G28" s="6"/>
      <c r="H28" s="6"/>
      <c r="I28" s="6"/>
      <c r="J28" s="99"/>
      <c r="K28" s="6"/>
      <c r="L28" s="6"/>
      <c r="M28" s="6"/>
      <c r="N28" s="6"/>
      <c r="O28" s="108" t="s">
        <v>4</v>
      </c>
      <c r="P28" s="109" t="s">
        <v>4</v>
      </c>
      <c r="Q28" s="111"/>
      <c r="R28" s="7"/>
    </row>
    <row r="29" spans="1:18" ht="17.25" customHeight="1">
      <c r="A29" s="93"/>
      <c r="B29" s="6"/>
      <c r="C29" s="6"/>
      <c r="D29" s="6"/>
      <c r="E29" s="105"/>
      <c r="F29" s="103"/>
      <c r="G29" s="103"/>
      <c r="H29" s="103"/>
      <c r="I29" s="103"/>
      <c r="J29" s="104"/>
      <c r="K29" s="6"/>
      <c r="L29" s="6"/>
      <c r="M29" s="6"/>
      <c r="N29" s="6"/>
      <c r="O29" s="101"/>
      <c r="P29" s="101"/>
      <c r="Q29" s="6"/>
      <c r="R29" s="7"/>
    </row>
    <row r="30" spans="1:18" ht="17.25" customHeight="1">
      <c r="A30" s="93"/>
      <c r="B30" s="6"/>
      <c r="C30" s="6"/>
      <c r="D30" s="6"/>
      <c r="E30" s="112" t="s">
        <v>25</v>
      </c>
      <c r="F30" s="6"/>
      <c r="G30" s="6" t="s">
        <v>26</v>
      </c>
      <c r="H30" s="6"/>
      <c r="I30" s="6"/>
      <c r="J30" s="6"/>
      <c r="K30" s="6"/>
      <c r="L30" s="6"/>
      <c r="M30" s="6"/>
      <c r="N30" s="6"/>
      <c r="O30" s="112" t="s">
        <v>27</v>
      </c>
      <c r="P30" s="101"/>
      <c r="Q30" s="113"/>
      <c r="R30" s="7"/>
    </row>
    <row r="31" spans="1:18" ht="17.25" customHeight="1">
      <c r="A31" s="93"/>
      <c r="B31" s="6"/>
      <c r="C31" s="6"/>
      <c r="D31" s="6"/>
      <c r="E31" s="108"/>
      <c r="F31" s="6"/>
      <c r="G31" s="109" t="s">
        <v>621</v>
      </c>
      <c r="H31" s="114"/>
      <c r="I31" s="115"/>
      <c r="J31" s="6"/>
      <c r="K31" s="6"/>
      <c r="L31" s="6"/>
      <c r="M31" s="6"/>
      <c r="N31" s="6"/>
      <c r="O31" s="116" t="s">
        <v>622</v>
      </c>
      <c r="P31" s="101"/>
      <c r="Q31" s="117"/>
      <c r="R31" s="7"/>
    </row>
    <row r="32" spans="1:18" ht="8.25" customHeight="1">
      <c r="A32" s="118"/>
      <c r="B32" s="119"/>
      <c r="C32" s="119"/>
      <c r="D32" s="119"/>
      <c r="E32" s="119"/>
      <c r="F32" s="119"/>
      <c r="G32" s="119"/>
      <c r="H32" s="119"/>
      <c r="I32" s="119"/>
      <c r="J32" s="119"/>
      <c r="K32" s="119"/>
      <c r="L32" s="119"/>
      <c r="M32" s="119"/>
      <c r="N32" s="119"/>
      <c r="O32" s="119"/>
      <c r="P32" s="119"/>
      <c r="Q32" s="119"/>
      <c r="R32" s="8"/>
    </row>
    <row r="33" spans="1:18" ht="20.25" customHeight="1">
      <c r="A33" s="120"/>
      <c r="B33" s="121"/>
      <c r="C33" s="121"/>
      <c r="D33" s="121"/>
      <c r="E33" s="122" t="s">
        <v>30</v>
      </c>
      <c r="F33" s="121"/>
      <c r="G33" s="121"/>
      <c r="H33" s="121"/>
      <c r="I33" s="121"/>
      <c r="J33" s="121"/>
      <c r="K33" s="121"/>
      <c r="L33" s="121"/>
      <c r="M33" s="121"/>
      <c r="N33" s="121"/>
      <c r="O33" s="121"/>
      <c r="P33" s="121"/>
      <c r="Q33" s="121"/>
      <c r="R33" s="9"/>
    </row>
    <row r="34" spans="1:18" ht="20.25" customHeight="1">
      <c r="A34" s="123" t="s">
        <v>31</v>
      </c>
      <c r="B34" s="124"/>
      <c r="C34" s="124"/>
      <c r="D34" s="125"/>
      <c r="E34" s="126" t="s">
        <v>32</v>
      </c>
      <c r="F34" s="125"/>
      <c r="G34" s="126" t="s">
        <v>33</v>
      </c>
      <c r="H34" s="124"/>
      <c r="I34" s="125"/>
      <c r="J34" s="126" t="s">
        <v>34</v>
      </c>
      <c r="K34" s="124"/>
      <c r="L34" s="126" t="s">
        <v>35</v>
      </c>
      <c r="M34" s="124"/>
      <c r="N34" s="124"/>
      <c r="O34" s="125"/>
      <c r="P34" s="126" t="s">
        <v>36</v>
      </c>
      <c r="Q34" s="124"/>
      <c r="R34" s="10"/>
    </row>
    <row r="35" spans="1:18" ht="20.25" customHeight="1">
      <c r="A35" s="127"/>
      <c r="B35" s="128"/>
      <c r="C35" s="128"/>
      <c r="D35" s="216">
        <v>0</v>
      </c>
      <c r="E35" s="217">
        <f>IF(D35=0,0,Q47/D35)</f>
        <v>0</v>
      </c>
      <c r="F35" s="130"/>
      <c r="G35" s="131"/>
      <c r="H35" s="128"/>
      <c r="I35" s="216">
        <v>0</v>
      </c>
      <c r="J35" s="217">
        <f>IF(I35=0,0,Q47/I35)</f>
        <v>0</v>
      </c>
      <c r="K35" s="132"/>
      <c r="L35" s="131"/>
      <c r="M35" s="128"/>
      <c r="N35" s="128"/>
      <c r="O35" s="216">
        <v>0</v>
      </c>
      <c r="P35" s="131"/>
      <c r="Q35" s="132">
        <f>IF(O35=0,0,Q47/O35)</f>
        <v>0</v>
      </c>
      <c r="R35" s="11"/>
    </row>
    <row r="36" spans="1:18" ht="20.25" customHeight="1">
      <c r="A36" s="120"/>
      <c r="B36" s="121"/>
      <c r="C36" s="121"/>
      <c r="D36" s="121"/>
      <c r="E36" s="122" t="s">
        <v>37</v>
      </c>
      <c r="F36" s="121"/>
      <c r="G36" s="121"/>
      <c r="H36" s="121"/>
      <c r="I36" s="121"/>
      <c r="J36" s="134" t="s">
        <v>38</v>
      </c>
      <c r="K36" s="121"/>
      <c r="L36" s="121"/>
      <c r="M36" s="121"/>
      <c r="N36" s="121"/>
      <c r="O36" s="121"/>
      <c r="P36" s="121"/>
      <c r="Q36" s="121"/>
      <c r="R36" s="9"/>
    </row>
    <row r="37" spans="1:18" ht="20.25" customHeight="1">
      <c r="A37" s="135" t="s">
        <v>39</v>
      </c>
      <c r="B37" s="136"/>
      <c r="C37" s="137" t="s">
        <v>40</v>
      </c>
      <c r="D37" s="138"/>
      <c r="E37" s="138"/>
      <c r="F37" s="12"/>
      <c r="G37" s="135" t="s">
        <v>41</v>
      </c>
      <c r="H37" s="139"/>
      <c r="I37" s="137" t="s">
        <v>42</v>
      </c>
      <c r="J37" s="138"/>
      <c r="K37" s="138"/>
      <c r="L37" s="135" t="s">
        <v>43</v>
      </c>
      <c r="M37" s="139"/>
      <c r="N37" s="137" t="s">
        <v>44</v>
      </c>
      <c r="O37" s="138"/>
      <c r="P37" s="138"/>
      <c r="Q37" s="138"/>
      <c r="R37" s="12"/>
    </row>
    <row r="38" spans="1:18" ht="20.25" customHeight="1">
      <c r="A38" s="140">
        <v>1</v>
      </c>
      <c r="B38" s="141" t="s">
        <v>45</v>
      </c>
      <c r="C38" s="96"/>
      <c r="D38" s="142" t="s">
        <v>46</v>
      </c>
      <c r="E38" s="143">
        <f>SUM([1]RKL!C10:C13)</f>
        <v>0</v>
      </c>
      <c r="F38" s="13"/>
      <c r="G38" s="140">
        <v>8</v>
      </c>
      <c r="H38" s="144" t="s">
        <v>47</v>
      </c>
      <c r="I38" s="111"/>
      <c r="J38" s="218">
        <f>SUM([1]RKL!J10:J13)</f>
        <v>0</v>
      </c>
      <c r="K38" s="145"/>
      <c r="L38" s="140">
        <v>13</v>
      </c>
      <c r="M38" s="109" t="s">
        <v>48</v>
      </c>
      <c r="N38" s="114"/>
      <c r="O38" s="114"/>
      <c r="P38" s="219"/>
      <c r="Q38" s="143">
        <f>SUM([1]RKL!N10:N13)</f>
        <v>0</v>
      </c>
      <c r="R38" s="13"/>
    </row>
    <row r="39" spans="1:18" ht="20.25" customHeight="1">
      <c r="A39" s="140">
        <v>2</v>
      </c>
      <c r="B39" s="147"/>
      <c r="C39" s="104"/>
      <c r="D39" s="142" t="s">
        <v>50</v>
      </c>
      <c r="E39" s="143">
        <f>SUM([1]RKL!D10:D13)</f>
        <v>0</v>
      </c>
      <c r="F39" s="13"/>
      <c r="G39" s="140">
        <v>9</v>
      </c>
      <c r="H39" s="6" t="s">
        <v>51</v>
      </c>
      <c r="I39" s="142"/>
      <c r="J39" s="218">
        <f>SUM([1]RKL!K10:K13)</f>
        <v>0</v>
      </c>
      <c r="K39" s="145"/>
      <c r="L39" s="140">
        <v>14</v>
      </c>
      <c r="M39" s="109" t="s">
        <v>52</v>
      </c>
      <c r="N39" s="114"/>
      <c r="O39" s="114"/>
      <c r="P39" s="219"/>
      <c r="Q39" s="143">
        <f>SUM([1]RKL!O10:O13)</f>
        <v>0</v>
      </c>
      <c r="R39" s="13"/>
    </row>
    <row r="40" spans="1:18" ht="20.25" customHeight="1">
      <c r="A40" s="140">
        <v>3</v>
      </c>
      <c r="B40" s="141" t="s">
        <v>53</v>
      </c>
      <c r="C40" s="96"/>
      <c r="D40" s="142" t="s">
        <v>46</v>
      </c>
      <c r="E40" s="143">
        <f>SUM([1]RKL!E10:E13)</f>
        <v>0</v>
      </c>
      <c r="F40" s="13"/>
      <c r="G40" s="140">
        <v>10</v>
      </c>
      <c r="H40" s="144" t="s">
        <v>54</v>
      </c>
      <c r="I40" s="111"/>
      <c r="J40" s="218">
        <f>SUM([1]RKL!L10:L13)</f>
        <v>0</v>
      </c>
      <c r="K40" s="145"/>
      <c r="L40" s="140">
        <v>15</v>
      </c>
      <c r="M40" s="109" t="s">
        <v>55</v>
      </c>
      <c r="N40" s="114"/>
      <c r="O40" s="114"/>
      <c r="P40" s="219"/>
      <c r="Q40" s="143">
        <f>SUM([1]RKL!P10:P13)</f>
        <v>0</v>
      </c>
      <c r="R40" s="13"/>
    </row>
    <row r="41" spans="1:18" ht="20.25" customHeight="1">
      <c r="A41" s="140">
        <v>4</v>
      </c>
      <c r="B41" s="147"/>
      <c r="C41" s="104"/>
      <c r="D41" s="142" t="s">
        <v>50</v>
      </c>
      <c r="E41" s="143">
        <f>SUM([1]RKL!F10:F13)</f>
        <v>0</v>
      </c>
      <c r="F41" s="13"/>
      <c r="G41" s="140">
        <v>11</v>
      </c>
      <c r="H41" s="144"/>
      <c r="I41" s="111"/>
      <c r="J41" s="218">
        <v>0</v>
      </c>
      <c r="K41" s="145"/>
      <c r="L41" s="140">
        <v>16</v>
      </c>
      <c r="M41" s="109" t="s">
        <v>56</v>
      </c>
      <c r="N41" s="114"/>
      <c r="O41" s="114"/>
      <c r="P41" s="219"/>
      <c r="Q41" s="143">
        <f>SUM([1]RKL!Q10:Q13)</f>
        <v>0</v>
      </c>
      <c r="R41" s="13"/>
    </row>
    <row r="42" spans="1:18" ht="20.25" customHeight="1">
      <c r="A42" s="140">
        <v>5</v>
      </c>
      <c r="B42" s="141" t="s">
        <v>57</v>
      </c>
      <c r="C42" s="96"/>
      <c r="D42" s="142" t="s">
        <v>46</v>
      </c>
      <c r="E42" s="143">
        <f>SUM([1]RKL!G10:G13)</f>
        <v>0</v>
      </c>
      <c r="F42" s="13"/>
      <c r="G42" s="148"/>
      <c r="H42" s="114"/>
      <c r="I42" s="111"/>
      <c r="J42" s="149"/>
      <c r="K42" s="145"/>
      <c r="L42" s="140">
        <v>17</v>
      </c>
      <c r="M42" s="109" t="s">
        <v>58</v>
      </c>
      <c r="N42" s="114"/>
      <c r="O42" s="114"/>
      <c r="P42" s="219"/>
      <c r="Q42" s="143">
        <f>SUM([1]RKL!R10:R13)</f>
        <v>0</v>
      </c>
      <c r="R42" s="13"/>
    </row>
    <row r="43" spans="1:18" ht="20.25" customHeight="1">
      <c r="A43" s="140">
        <v>6</v>
      </c>
      <c r="B43" s="147"/>
      <c r="C43" s="104"/>
      <c r="D43" s="142" t="s">
        <v>50</v>
      </c>
      <c r="E43" s="143">
        <f>SUM([1]RKL!H10:H13)</f>
        <v>0</v>
      </c>
      <c r="F43" s="13"/>
      <c r="G43" s="148"/>
      <c r="H43" s="114"/>
      <c r="I43" s="111"/>
      <c r="J43" s="149"/>
      <c r="K43" s="145"/>
      <c r="L43" s="140">
        <v>18</v>
      </c>
      <c r="M43" s="144" t="s">
        <v>59</v>
      </c>
      <c r="N43" s="114"/>
      <c r="O43" s="114"/>
      <c r="P43" s="111"/>
      <c r="Q43" s="143">
        <f>SUM([1]RKL!S10:S13)</f>
        <v>0</v>
      </c>
      <c r="R43" s="13"/>
    </row>
    <row r="44" spans="1:18" ht="20.25" customHeight="1">
      <c r="A44" s="140">
        <v>7</v>
      </c>
      <c r="B44" s="150" t="s">
        <v>60</v>
      </c>
      <c r="C44" s="114"/>
      <c r="D44" s="111"/>
      <c r="E44" s="151">
        <f>SUM(E38:E43)</f>
        <v>0</v>
      </c>
      <c r="F44" s="9"/>
      <c r="G44" s="140">
        <v>12</v>
      </c>
      <c r="H44" s="150" t="s">
        <v>61</v>
      </c>
      <c r="I44" s="111"/>
      <c r="J44" s="152">
        <f>SUM(J38:J41)</f>
        <v>0</v>
      </c>
      <c r="K44" s="153"/>
      <c r="L44" s="140">
        <v>19</v>
      </c>
      <c r="M44" s="150" t="s">
        <v>62</v>
      </c>
      <c r="N44" s="114"/>
      <c r="O44" s="114"/>
      <c r="P44" s="111"/>
      <c r="Q44" s="151">
        <f>SUM(Q38:Q43)</f>
        <v>0</v>
      </c>
      <c r="R44" s="9"/>
    </row>
    <row r="45" spans="1:18" ht="20.25" customHeight="1">
      <c r="A45" s="155">
        <v>20</v>
      </c>
      <c r="B45" s="156" t="s">
        <v>63</v>
      </c>
      <c r="C45" s="157"/>
      <c r="D45" s="158"/>
      <c r="E45" s="159">
        <f>SUM([1]RKL!I10:I13)</f>
        <v>0</v>
      </c>
      <c r="F45" s="8"/>
      <c r="G45" s="155">
        <v>21</v>
      </c>
      <c r="H45" s="156" t="s">
        <v>64</v>
      </c>
      <c r="I45" s="158"/>
      <c r="J45" s="220">
        <f>SUM([1]RKL!M10:M13)</f>
        <v>0</v>
      </c>
      <c r="K45" s="221"/>
      <c r="L45" s="155">
        <v>22</v>
      </c>
      <c r="M45" s="156" t="s">
        <v>65</v>
      </c>
      <c r="N45" s="157"/>
      <c r="O45" s="157"/>
      <c r="P45" s="158"/>
      <c r="Q45" s="159">
        <f>SUM([1]RKL!T10:T13)</f>
        <v>0</v>
      </c>
      <c r="R45" s="8"/>
    </row>
    <row r="46" spans="1:18" ht="20.25" customHeight="1">
      <c r="A46" s="161" t="s">
        <v>22</v>
      </c>
      <c r="B46" s="92"/>
      <c r="C46" s="92"/>
      <c r="D46" s="92"/>
      <c r="E46" s="92"/>
      <c r="F46" s="162"/>
      <c r="G46" s="163"/>
      <c r="H46" s="92"/>
      <c r="I46" s="92"/>
      <c r="J46" s="92"/>
      <c r="K46" s="92"/>
      <c r="L46" s="135" t="s">
        <v>66</v>
      </c>
      <c r="M46" s="125"/>
      <c r="N46" s="137" t="s">
        <v>67</v>
      </c>
      <c r="O46" s="124"/>
      <c r="P46" s="124"/>
      <c r="Q46" s="124"/>
      <c r="R46" s="10"/>
    </row>
    <row r="47" spans="1:18" ht="20.25" customHeight="1">
      <c r="A47" s="93"/>
      <c r="B47" s="6"/>
      <c r="C47" s="6"/>
      <c r="D47" s="6"/>
      <c r="E47" s="6"/>
      <c r="F47" s="99"/>
      <c r="G47" s="164"/>
      <c r="H47" s="6"/>
      <c r="I47" s="6"/>
      <c r="J47" s="6"/>
      <c r="K47" s="6"/>
      <c r="L47" s="140">
        <v>23</v>
      </c>
      <c r="M47" s="144" t="s">
        <v>68</v>
      </c>
      <c r="N47" s="114"/>
      <c r="O47" s="114"/>
      <c r="P47" s="111"/>
      <c r="Q47" s="151">
        <f>ROUND([1]Rekapitulace!C14,2)</f>
        <v>0</v>
      </c>
      <c r="R47" s="9"/>
    </row>
    <row r="48" spans="1:18" ht="20.25" customHeight="1">
      <c r="A48" s="165" t="s">
        <v>69</v>
      </c>
      <c r="B48" s="103"/>
      <c r="C48" s="103"/>
      <c r="D48" s="103"/>
      <c r="E48" s="103"/>
      <c r="F48" s="104"/>
      <c r="G48" s="166" t="s">
        <v>70</v>
      </c>
      <c r="H48" s="103"/>
      <c r="I48" s="103"/>
      <c r="J48" s="103"/>
      <c r="K48" s="103"/>
      <c r="L48" s="140">
        <v>24</v>
      </c>
      <c r="M48" s="172">
        <v>10</v>
      </c>
      <c r="N48" s="111" t="s">
        <v>49</v>
      </c>
      <c r="O48" s="222">
        <f>IF(Q48=0,0,ROUND((100/M48)*Q48,2))</f>
        <v>0</v>
      </c>
      <c r="P48" s="111" t="s">
        <v>71</v>
      </c>
      <c r="Q48" s="169">
        <f>ROUNDUP([1]Rekapitulace!D14,1)</f>
        <v>0</v>
      </c>
      <c r="R48" s="14"/>
    </row>
    <row r="49" spans="1:18" ht="20.25" customHeight="1" thickBot="1">
      <c r="A49" s="170" t="s">
        <v>20</v>
      </c>
      <c r="B49" s="95"/>
      <c r="C49" s="95"/>
      <c r="D49" s="95"/>
      <c r="E49" s="95"/>
      <c r="F49" s="96"/>
      <c r="G49" s="171"/>
      <c r="H49" s="95"/>
      <c r="I49" s="95"/>
      <c r="J49" s="95"/>
      <c r="K49" s="95"/>
      <c r="L49" s="140">
        <v>25</v>
      </c>
      <c r="M49" s="172">
        <v>20</v>
      </c>
      <c r="N49" s="111" t="s">
        <v>49</v>
      </c>
      <c r="O49" s="222">
        <f>IF(Q49=0,0,ROUND((100/M49)*Q49,2))</f>
        <v>0</v>
      </c>
      <c r="P49" s="111" t="s">
        <v>71</v>
      </c>
      <c r="Q49" s="143">
        <f>ROUNDUP([1]Rekapitulace!E14,1)</f>
        <v>0</v>
      </c>
      <c r="R49" s="13"/>
    </row>
    <row r="50" spans="1:18" ht="20.25" customHeight="1" thickBot="1">
      <c r="A50" s="93"/>
      <c r="B50" s="6"/>
      <c r="C50" s="6"/>
      <c r="D50" s="6"/>
      <c r="E50" s="6"/>
      <c r="F50" s="99"/>
      <c r="G50" s="164"/>
      <c r="H50" s="6"/>
      <c r="I50" s="6"/>
      <c r="J50" s="6"/>
      <c r="K50" s="6"/>
      <c r="L50" s="155">
        <v>26</v>
      </c>
      <c r="M50" s="173" t="s">
        <v>72</v>
      </c>
      <c r="N50" s="157"/>
      <c r="O50" s="157"/>
      <c r="P50" s="158"/>
      <c r="Q50" s="175">
        <f>Q47+Q48+Q49</f>
        <v>0</v>
      </c>
      <c r="R50" s="15"/>
    </row>
    <row r="51" spans="1:18" ht="20.25" customHeight="1">
      <c r="A51" s="165" t="s">
        <v>69</v>
      </c>
      <c r="B51" s="103"/>
      <c r="C51" s="103"/>
      <c r="D51" s="103"/>
      <c r="E51" s="103"/>
      <c r="F51" s="104"/>
      <c r="G51" s="166" t="s">
        <v>70</v>
      </c>
      <c r="H51" s="103"/>
      <c r="I51" s="103"/>
      <c r="J51" s="103"/>
      <c r="K51" s="103"/>
      <c r="L51" s="135" t="s">
        <v>73</v>
      </c>
      <c r="M51" s="125"/>
      <c r="N51" s="137" t="s">
        <v>74</v>
      </c>
      <c r="O51" s="124"/>
      <c r="P51" s="124"/>
      <c r="Q51" s="176"/>
      <c r="R51" s="10"/>
    </row>
    <row r="52" spans="1:18" ht="20.25" customHeight="1">
      <c r="A52" s="170" t="s">
        <v>24</v>
      </c>
      <c r="B52" s="95"/>
      <c r="C52" s="95"/>
      <c r="D52" s="95"/>
      <c r="E52" s="95"/>
      <c r="F52" s="96"/>
      <c r="G52" s="171"/>
      <c r="H52" s="95"/>
      <c r="I52" s="95"/>
      <c r="J52" s="95"/>
      <c r="K52" s="95"/>
      <c r="L52" s="140">
        <v>27</v>
      </c>
      <c r="M52" s="144" t="s">
        <v>75</v>
      </c>
      <c r="N52" s="114"/>
      <c r="O52" s="114"/>
      <c r="P52" s="111"/>
      <c r="Q52" s="143">
        <f>SUM([1]RKL!U10:U13)</f>
        <v>0</v>
      </c>
      <c r="R52" s="13"/>
    </row>
    <row r="53" spans="1:18" ht="20.25" customHeight="1">
      <c r="A53" s="93"/>
      <c r="B53" s="6"/>
      <c r="C53" s="6"/>
      <c r="D53" s="6"/>
      <c r="E53" s="6"/>
      <c r="F53" s="99"/>
      <c r="G53" s="164"/>
      <c r="H53" s="6"/>
      <c r="I53" s="6"/>
      <c r="J53" s="6"/>
      <c r="K53" s="6"/>
      <c r="L53" s="140">
        <v>28</v>
      </c>
      <c r="M53" s="144" t="s">
        <v>76</v>
      </c>
      <c r="N53" s="114"/>
      <c r="O53" s="114"/>
      <c r="P53" s="111"/>
      <c r="Q53" s="143">
        <f>SUM([1]RKL!V10:V13)</f>
        <v>0</v>
      </c>
      <c r="R53" s="13"/>
    </row>
    <row r="54" spans="1:18" ht="20.25" customHeight="1">
      <c r="A54" s="177" t="s">
        <v>69</v>
      </c>
      <c r="B54" s="119"/>
      <c r="C54" s="119"/>
      <c r="D54" s="119"/>
      <c r="E54" s="119"/>
      <c r="F54" s="178"/>
      <c r="G54" s="179" t="s">
        <v>70</v>
      </c>
      <c r="H54" s="119"/>
      <c r="I54" s="119"/>
      <c r="J54" s="119"/>
      <c r="K54" s="119"/>
      <c r="L54" s="155">
        <v>29</v>
      </c>
      <c r="M54" s="156" t="s">
        <v>77</v>
      </c>
      <c r="N54" s="157"/>
      <c r="O54" s="157"/>
      <c r="P54" s="158"/>
      <c r="Q54" s="129">
        <f>SUM([1]RKL!W10:W13)</f>
        <v>0</v>
      </c>
      <c r="R54" s="16"/>
    </row>
  </sheetData>
  <pageMargins left="0.7" right="0.7" top="0.78740157499999996" bottom="0.78740157499999996" header="0.3" footer="0.3"/>
  <pageSetup paperSize="9" scale="93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103"/>
  <sheetViews>
    <sheetView zoomScaleNormal="100" workbookViewId="0">
      <selection activeCell="B41" sqref="B41"/>
    </sheetView>
  </sheetViews>
  <sheetFormatPr defaultRowHeight="12.75"/>
  <cols>
    <col min="1" max="1" width="13.7109375" style="1" customWidth="1"/>
    <col min="2" max="2" width="55.7109375" style="1" customWidth="1"/>
    <col min="3" max="4" width="14.85546875" style="1" customWidth="1"/>
    <col min="5" max="5" width="14.7109375" style="1" customWidth="1"/>
    <col min="6" max="6" width="14.5703125" style="1" customWidth="1"/>
    <col min="7" max="16384" width="9.140625" style="1"/>
  </cols>
  <sheetData>
    <row r="1" spans="1:6" ht="18" customHeight="1">
      <c r="A1" s="17" t="s">
        <v>623</v>
      </c>
      <c r="B1" s="73"/>
      <c r="C1" s="73"/>
      <c r="D1" s="223"/>
      <c r="E1" s="224"/>
      <c r="F1" s="224"/>
    </row>
    <row r="2" spans="1:6" ht="6" customHeight="1">
      <c r="A2" s="73"/>
      <c r="B2" s="73"/>
      <c r="C2" s="73"/>
      <c r="D2" s="223"/>
      <c r="E2" s="224"/>
      <c r="F2" s="224"/>
    </row>
    <row r="3" spans="1:6" ht="12.75" customHeight="1">
      <c r="A3" s="18" t="s">
        <v>79</v>
      </c>
      <c r="B3" s="18" t="str">
        <f>'[1]Krycí list'!E5</f>
        <v>SPŠ Mladé Buky</v>
      </c>
      <c r="C3" s="19" t="s">
        <v>85</v>
      </c>
      <c r="D3" s="225"/>
      <c r="E3" s="19"/>
      <c r="F3" s="19"/>
    </row>
    <row r="4" spans="1:6" ht="12" customHeight="1">
      <c r="A4" s="19" t="s">
        <v>83</v>
      </c>
      <c r="B4" s="226" t="str">
        <f>'[1]Krycí list'!E26</f>
        <v>Královehradecký kraj</v>
      </c>
      <c r="C4" s="19" t="s">
        <v>624</v>
      </c>
      <c r="D4" s="227" t="str">
        <f>'[1]Krycí list'!E27</f>
        <v xml:space="preserve"> </v>
      </c>
      <c r="E4" s="19"/>
      <c r="F4" s="19"/>
    </row>
    <row r="5" spans="1:6" ht="12.75" customHeight="1">
      <c r="A5" s="19" t="s">
        <v>84</v>
      </c>
      <c r="B5" s="226" t="str">
        <f>'[1]Krycí list'!E28</f>
        <v xml:space="preserve"> </v>
      </c>
      <c r="C5" s="19" t="s">
        <v>625</v>
      </c>
      <c r="D5" s="227" t="str">
        <f>'[1]Krycí list'!G31</f>
        <v>Fejk Martin</v>
      </c>
      <c r="E5" s="19"/>
      <c r="F5" s="19"/>
    </row>
    <row r="6" spans="1:6" ht="5.25" customHeight="1">
      <c r="A6" s="73"/>
      <c r="B6" s="73"/>
      <c r="C6" s="73"/>
      <c r="D6" s="223"/>
      <c r="E6" s="224"/>
      <c r="F6" s="224"/>
    </row>
    <row r="7" spans="1:6" ht="12" customHeight="1">
      <c r="A7" s="24" t="s">
        <v>87</v>
      </c>
      <c r="B7" s="25" t="s">
        <v>88</v>
      </c>
      <c r="C7" s="25" t="s">
        <v>626</v>
      </c>
      <c r="D7" s="228" t="str">
        <f>CONCATENATE(CONCATENATE("DPH ",'[1]Krycí list'!M48)," %")</f>
        <v>DPH 10 %</v>
      </c>
      <c r="E7" s="228" t="str">
        <f>CONCATENATE(CONCATENATE("DPH ",'[1]Krycí list'!M49)," %")</f>
        <v>DPH 20 %</v>
      </c>
      <c r="F7" s="77" t="s">
        <v>627</v>
      </c>
    </row>
    <row r="8" spans="1:6" ht="12" customHeight="1">
      <c r="A8" s="26">
        <v>1</v>
      </c>
      <c r="B8" s="27">
        <v>2</v>
      </c>
      <c r="C8" s="27">
        <v>3</v>
      </c>
      <c r="D8" s="27">
        <v>4</v>
      </c>
      <c r="E8" s="27">
        <v>5</v>
      </c>
      <c r="F8" s="79">
        <v>6</v>
      </c>
    </row>
    <row r="9" spans="1:6" ht="3.75" customHeight="1">
      <c r="A9" s="81"/>
      <c r="B9" s="82"/>
      <c r="C9" s="82"/>
      <c r="D9" s="229"/>
      <c r="E9" s="82"/>
      <c r="F9" s="83"/>
    </row>
    <row r="10" spans="1:6" ht="12" customHeight="1">
      <c r="A10" s="230" t="s">
        <v>628</v>
      </c>
      <c r="B10" s="230" t="s">
        <v>629</v>
      </c>
      <c r="C10" s="231">
        <f>'[2]Krycí list'!R47</f>
        <v>0</v>
      </c>
      <c r="D10" s="231">
        <f>'[2]Krycí list'!R48</f>
        <v>0</v>
      </c>
      <c r="E10" s="231">
        <f>'[2]Krycí list'!R49</f>
        <v>0</v>
      </c>
      <c r="F10" s="231">
        <f>C10+D10+E10</f>
        <v>0</v>
      </c>
    </row>
    <row r="11" spans="1:6" ht="12" customHeight="1">
      <c r="A11" s="232" t="s">
        <v>630</v>
      </c>
      <c r="B11" s="232" t="s">
        <v>631</v>
      </c>
      <c r="C11" s="233">
        <f>'[3]Krycí list'!R47</f>
        <v>0</v>
      </c>
      <c r="D11" s="233">
        <f>'[3]Krycí list'!R48</f>
        <v>0</v>
      </c>
      <c r="E11" s="233">
        <f>'[3]Krycí list'!R49</f>
        <v>0</v>
      </c>
      <c r="F11" s="233">
        <f>C11+D11+E11</f>
        <v>0</v>
      </c>
    </row>
    <row r="12" spans="1:6" ht="12" customHeight="1">
      <c r="A12" s="232" t="s">
        <v>632</v>
      </c>
      <c r="B12" s="232" t="s">
        <v>633</v>
      </c>
      <c r="C12" s="233">
        <f>'[4]Krycí list'!R47</f>
        <v>0</v>
      </c>
      <c r="D12" s="233">
        <f>'[4]Krycí list'!R48</f>
        <v>0</v>
      </c>
      <c r="E12" s="233">
        <f>'[4]Krycí list'!R49</f>
        <v>0</v>
      </c>
      <c r="F12" s="233">
        <f>C12+D12+E12</f>
        <v>0</v>
      </c>
    </row>
    <row r="13" spans="1:6" ht="12" customHeight="1">
      <c r="A13" s="232" t="s">
        <v>634</v>
      </c>
      <c r="B13" s="232" t="s">
        <v>635</v>
      </c>
      <c r="C13" s="233">
        <f>'[5]Krycí list'!R47</f>
        <v>0</v>
      </c>
      <c r="D13" s="233">
        <f>'[5]Krycí list'!R48</f>
        <v>0</v>
      </c>
      <c r="E13" s="233">
        <f>'[5]Krycí list'!R49</f>
        <v>0</v>
      </c>
      <c r="F13" s="233">
        <f>C13+D13+E13</f>
        <v>0</v>
      </c>
    </row>
    <row r="14" spans="1:6" ht="12" customHeight="1">
      <c r="A14" s="6"/>
      <c r="B14" s="234" t="s">
        <v>92</v>
      </c>
      <c r="C14" s="235">
        <f>SUM(C10:C13)</f>
        <v>0</v>
      </c>
      <c r="D14" s="235">
        <f>SUM(D10:D13)</f>
        <v>0</v>
      </c>
      <c r="E14" s="235">
        <f>SUM(E10:E13)</f>
        <v>0</v>
      </c>
      <c r="F14" s="235">
        <f>SUM(F10:F13)</f>
        <v>0</v>
      </c>
    </row>
    <row r="15" spans="1:6" ht="12" customHeight="1">
      <c r="A15" s="6"/>
      <c r="B15" s="6"/>
      <c r="C15" s="54"/>
      <c r="D15" s="54"/>
      <c r="E15" s="54"/>
      <c r="F15" s="54"/>
    </row>
    <row r="16" spans="1:6" ht="12" customHeight="1">
      <c r="A16" s="6"/>
      <c r="B16" s="6"/>
      <c r="C16" s="54"/>
      <c r="D16" s="54"/>
      <c r="E16" s="54"/>
      <c r="F16" s="54"/>
    </row>
    <row r="17" spans="1:6" ht="12" customHeight="1">
      <c r="A17" s="6"/>
      <c r="B17" s="6"/>
      <c r="C17" s="54"/>
      <c r="D17" s="54"/>
      <c r="E17" s="54"/>
      <c r="F17" s="54"/>
    </row>
    <row r="18" spans="1:6" ht="12" customHeight="1">
      <c r="A18" s="6"/>
      <c r="B18" s="6"/>
      <c r="C18" s="54"/>
      <c r="D18" s="54"/>
      <c r="E18" s="54"/>
      <c r="F18" s="54"/>
    </row>
    <row r="19" spans="1:6" ht="12" customHeight="1">
      <c r="A19" s="6"/>
      <c r="B19" s="6"/>
      <c r="C19" s="54"/>
      <c r="D19" s="54"/>
      <c r="E19" s="54"/>
      <c r="F19" s="54"/>
    </row>
    <row r="20" spans="1:6" ht="12" customHeight="1">
      <c r="A20" s="6"/>
      <c r="B20" s="6"/>
      <c r="C20" s="54"/>
      <c r="D20" s="54"/>
      <c r="E20" s="54"/>
      <c r="F20" s="54"/>
    </row>
    <row r="21" spans="1:6" ht="12" customHeight="1">
      <c r="A21" s="6"/>
      <c r="B21" s="6"/>
      <c r="C21" s="54"/>
      <c r="D21" s="54"/>
      <c r="E21" s="54"/>
      <c r="F21" s="54"/>
    </row>
    <row r="22" spans="1:6" ht="12" customHeight="1">
      <c r="A22" s="6"/>
      <c r="B22" s="6"/>
      <c r="C22" s="54"/>
      <c r="D22" s="54"/>
      <c r="E22" s="54"/>
      <c r="F22" s="54"/>
    </row>
    <row r="23" spans="1:6" ht="12" customHeight="1">
      <c r="A23" s="6"/>
      <c r="B23" s="6"/>
      <c r="C23" s="54"/>
      <c r="D23" s="54"/>
      <c r="E23" s="54"/>
      <c r="F23" s="54"/>
    </row>
    <row r="24" spans="1:6" ht="12" customHeight="1">
      <c r="A24" s="6"/>
      <c r="B24" s="6"/>
      <c r="C24" s="54"/>
      <c r="D24" s="54"/>
      <c r="E24" s="54"/>
      <c r="F24" s="54"/>
    </row>
    <row r="25" spans="1:6" ht="12" customHeight="1">
      <c r="A25" s="6"/>
      <c r="B25" s="6"/>
      <c r="C25" s="54"/>
      <c r="D25" s="54"/>
      <c r="E25" s="54"/>
      <c r="F25" s="54"/>
    </row>
    <row r="26" spans="1:6" ht="12" customHeight="1">
      <c r="A26" s="6"/>
      <c r="B26" s="6"/>
      <c r="C26" s="54"/>
      <c r="D26" s="54"/>
      <c r="E26" s="54"/>
      <c r="F26" s="54"/>
    </row>
    <row r="27" spans="1:6" ht="12" customHeight="1">
      <c r="A27" s="6"/>
      <c r="B27" s="6"/>
      <c r="C27" s="54"/>
      <c r="D27" s="54"/>
      <c r="E27" s="54"/>
      <c r="F27" s="54"/>
    </row>
    <row r="28" spans="1:6" ht="12" customHeight="1">
      <c r="A28" s="6"/>
      <c r="B28" s="6"/>
      <c r="C28" s="54"/>
      <c r="D28" s="54"/>
      <c r="E28" s="54"/>
      <c r="F28" s="54"/>
    </row>
    <row r="29" spans="1:6" ht="12" customHeight="1">
      <c r="A29" s="6"/>
      <c r="B29" s="6"/>
      <c r="C29" s="54"/>
      <c r="D29" s="54"/>
      <c r="E29" s="54"/>
      <c r="F29" s="54"/>
    </row>
    <row r="30" spans="1:6" ht="12" customHeight="1">
      <c r="A30" s="6"/>
      <c r="B30" s="6"/>
      <c r="C30" s="54"/>
      <c r="D30" s="54"/>
      <c r="E30" s="54"/>
      <c r="F30" s="54"/>
    </row>
    <row r="31" spans="1:6" ht="12" customHeight="1">
      <c r="A31" s="6"/>
      <c r="B31" s="6"/>
      <c r="C31" s="54"/>
      <c r="D31" s="54"/>
      <c r="E31" s="54"/>
      <c r="F31" s="54"/>
    </row>
    <row r="32" spans="1:6" ht="12" customHeight="1">
      <c r="A32" s="6"/>
      <c r="B32" s="6"/>
      <c r="C32" s="54"/>
      <c r="D32" s="54"/>
      <c r="E32" s="54"/>
      <c r="F32" s="54"/>
    </row>
    <row r="33" spans="1:6" ht="12" customHeight="1">
      <c r="A33" s="6"/>
      <c r="B33" s="6"/>
      <c r="C33" s="54"/>
      <c r="D33" s="54"/>
      <c r="E33" s="54"/>
      <c r="F33" s="54"/>
    </row>
    <row r="34" spans="1:6" ht="12" customHeight="1">
      <c r="A34" s="6"/>
      <c r="B34" s="6"/>
      <c r="C34" s="54"/>
      <c r="D34" s="54"/>
      <c r="E34" s="54"/>
      <c r="F34" s="54"/>
    </row>
    <row r="35" spans="1:6" ht="12" customHeight="1">
      <c r="A35" s="6"/>
      <c r="B35" s="6"/>
      <c r="C35" s="54"/>
      <c r="D35" s="54"/>
      <c r="E35" s="54"/>
      <c r="F35" s="54"/>
    </row>
    <row r="36" spans="1:6" ht="12" customHeight="1">
      <c r="A36" s="6"/>
      <c r="B36" s="6"/>
      <c r="C36" s="54"/>
      <c r="D36" s="54"/>
      <c r="E36" s="54"/>
      <c r="F36" s="54"/>
    </row>
    <row r="37" spans="1:6" ht="12" customHeight="1">
      <c r="A37" s="6"/>
      <c r="B37" s="6"/>
      <c r="C37" s="54"/>
      <c r="D37" s="54"/>
      <c r="E37" s="54"/>
      <c r="F37" s="54"/>
    </row>
    <row r="38" spans="1:6" ht="12" customHeight="1">
      <c r="A38" s="6"/>
      <c r="B38" s="6"/>
      <c r="C38" s="54"/>
      <c r="D38" s="54"/>
      <c r="E38" s="54"/>
      <c r="F38" s="54"/>
    </row>
    <row r="39" spans="1:6" ht="12" customHeight="1">
      <c r="A39" s="6"/>
      <c r="B39" s="6"/>
      <c r="C39" s="54"/>
      <c r="D39" s="54"/>
      <c r="E39" s="54"/>
      <c r="F39" s="54"/>
    </row>
    <row r="40" spans="1:6" ht="12" customHeight="1">
      <c r="A40" s="6"/>
      <c r="B40" s="6"/>
      <c r="C40" s="54"/>
      <c r="D40" s="54"/>
      <c r="E40" s="54"/>
      <c r="F40" s="54"/>
    </row>
    <row r="41" spans="1:6" ht="12" customHeight="1">
      <c r="A41" s="6"/>
      <c r="B41" s="6"/>
      <c r="C41" s="54"/>
      <c r="D41" s="54"/>
      <c r="E41" s="54"/>
      <c r="F41" s="54"/>
    </row>
    <row r="42" spans="1:6" ht="12" customHeight="1">
      <c r="A42" s="6"/>
      <c r="B42" s="6"/>
      <c r="C42" s="54"/>
      <c r="D42" s="54"/>
      <c r="E42" s="54"/>
      <c r="F42" s="54"/>
    </row>
    <row r="43" spans="1:6" ht="12" customHeight="1">
      <c r="A43" s="6"/>
      <c r="B43" s="6"/>
      <c r="C43" s="54"/>
      <c r="D43" s="54"/>
      <c r="E43" s="54"/>
      <c r="F43" s="54"/>
    </row>
    <row r="44" spans="1:6" ht="12" customHeight="1">
      <c r="A44" s="6"/>
      <c r="B44" s="6"/>
      <c r="C44" s="54"/>
      <c r="D44" s="54"/>
      <c r="E44" s="54"/>
      <c r="F44" s="54"/>
    </row>
    <row r="45" spans="1:6" ht="12" customHeight="1">
      <c r="A45" s="6"/>
      <c r="B45" s="6"/>
      <c r="C45" s="54"/>
      <c r="D45" s="54"/>
      <c r="E45" s="54"/>
      <c r="F45" s="54"/>
    </row>
    <row r="46" spans="1:6" ht="12" customHeight="1">
      <c r="A46" s="6"/>
      <c r="B46" s="6"/>
      <c r="C46" s="54"/>
      <c r="D46" s="54"/>
      <c r="E46" s="54"/>
      <c r="F46" s="54"/>
    </row>
    <row r="47" spans="1:6" ht="12" customHeight="1">
      <c r="A47" s="6"/>
      <c r="B47" s="6"/>
      <c r="C47" s="54"/>
      <c r="D47" s="54"/>
      <c r="E47" s="54"/>
      <c r="F47" s="54"/>
    </row>
    <row r="48" spans="1:6" ht="12" customHeight="1">
      <c r="A48" s="6"/>
      <c r="B48" s="6"/>
      <c r="C48" s="54"/>
      <c r="D48" s="54"/>
      <c r="E48" s="54"/>
      <c r="F48" s="54"/>
    </row>
    <row r="49" spans="1:6" ht="12" customHeight="1">
      <c r="A49" s="6"/>
      <c r="B49" s="6"/>
      <c r="C49" s="54"/>
      <c r="D49" s="54"/>
      <c r="E49" s="54"/>
      <c r="F49" s="54"/>
    </row>
    <row r="50" spans="1:6" ht="12" customHeight="1">
      <c r="A50" s="6"/>
      <c r="B50" s="6"/>
      <c r="C50" s="54"/>
      <c r="D50" s="54"/>
      <c r="E50" s="54"/>
      <c r="F50" s="54"/>
    </row>
    <row r="51" spans="1:6" ht="12" customHeight="1">
      <c r="A51" s="6"/>
      <c r="B51" s="6"/>
      <c r="C51" s="54"/>
      <c r="D51" s="54"/>
      <c r="E51" s="54"/>
      <c r="F51" s="54"/>
    </row>
    <row r="52" spans="1:6" ht="12" customHeight="1">
      <c r="A52" s="6"/>
      <c r="B52" s="6"/>
      <c r="C52" s="54"/>
      <c r="D52" s="54"/>
      <c r="E52" s="54"/>
      <c r="F52" s="54"/>
    </row>
    <row r="53" spans="1:6" ht="12" customHeight="1">
      <c r="A53" s="6"/>
      <c r="B53" s="6"/>
      <c r="C53" s="54"/>
      <c r="D53" s="54"/>
      <c r="E53" s="54"/>
      <c r="F53" s="54"/>
    </row>
    <row r="54" spans="1:6" ht="12" customHeight="1">
      <c r="A54" s="6"/>
      <c r="B54" s="6"/>
      <c r="C54" s="54"/>
      <c r="D54" s="54"/>
      <c r="E54" s="54"/>
      <c r="F54" s="54"/>
    </row>
    <row r="55" spans="1:6" ht="12" customHeight="1">
      <c r="A55" s="6"/>
      <c r="B55" s="6"/>
      <c r="C55" s="54"/>
      <c r="D55" s="54"/>
      <c r="E55" s="54"/>
      <c r="F55" s="54"/>
    </row>
    <row r="56" spans="1:6" ht="12" customHeight="1">
      <c r="A56" s="6"/>
      <c r="B56" s="6"/>
      <c r="C56" s="54"/>
      <c r="D56" s="54"/>
      <c r="E56" s="54"/>
      <c r="F56" s="54"/>
    </row>
    <row r="57" spans="1:6" ht="12" customHeight="1">
      <c r="A57" s="6"/>
      <c r="B57" s="6"/>
      <c r="C57" s="54"/>
      <c r="D57" s="54"/>
      <c r="E57" s="54"/>
      <c r="F57" s="54"/>
    </row>
    <row r="58" spans="1:6" ht="12" customHeight="1">
      <c r="A58" s="6"/>
      <c r="B58" s="6"/>
      <c r="C58" s="54"/>
      <c r="D58" s="54"/>
      <c r="E58" s="54"/>
      <c r="F58" s="54"/>
    </row>
    <row r="59" spans="1:6" ht="12" customHeight="1">
      <c r="A59" s="6"/>
      <c r="B59" s="6"/>
      <c r="C59" s="54"/>
      <c r="D59" s="54"/>
      <c r="E59" s="54"/>
      <c r="F59" s="54"/>
    </row>
    <row r="60" spans="1:6" ht="12" customHeight="1">
      <c r="A60" s="6"/>
      <c r="B60" s="6"/>
      <c r="C60" s="54"/>
      <c r="D60" s="54"/>
      <c r="E60" s="54"/>
      <c r="F60" s="54"/>
    </row>
    <row r="61" spans="1:6" ht="12" customHeight="1">
      <c r="A61" s="6"/>
      <c r="B61" s="6"/>
      <c r="C61" s="54"/>
      <c r="D61" s="54"/>
      <c r="E61" s="54"/>
      <c r="F61" s="54"/>
    </row>
    <row r="62" spans="1:6" ht="12" customHeight="1">
      <c r="A62" s="6"/>
      <c r="B62" s="6"/>
      <c r="C62" s="54"/>
      <c r="D62" s="54"/>
      <c r="E62" s="54"/>
      <c r="F62" s="54"/>
    </row>
    <row r="63" spans="1:6" ht="12" customHeight="1">
      <c r="A63" s="6"/>
      <c r="B63" s="6"/>
      <c r="C63" s="54"/>
      <c r="D63" s="54"/>
      <c r="E63" s="54"/>
      <c r="F63" s="54"/>
    </row>
    <row r="64" spans="1:6" ht="12" customHeight="1">
      <c r="A64" s="6"/>
      <c r="B64" s="6"/>
      <c r="C64" s="54"/>
      <c r="D64" s="54"/>
      <c r="E64" s="54"/>
      <c r="F64" s="54"/>
    </row>
    <row r="65" spans="1:6" ht="12" customHeight="1">
      <c r="A65" s="6"/>
      <c r="B65" s="6"/>
      <c r="C65" s="54"/>
      <c r="D65" s="54"/>
      <c r="E65" s="54"/>
      <c r="F65" s="54"/>
    </row>
    <row r="66" spans="1:6" ht="12" customHeight="1">
      <c r="A66" s="6"/>
      <c r="B66" s="6"/>
      <c r="C66" s="54"/>
      <c r="D66" s="54"/>
      <c r="E66" s="54"/>
      <c r="F66" s="54"/>
    </row>
    <row r="67" spans="1:6" ht="12" customHeight="1">
      <c r="A67" s="6"/>
      <c r="B67" s="6"/>
      <c r="C67" s="54"/>
      <c r="D67" s="54"/>
      <c r="E67" s="54"/>
      <c r="F67" s="54"/>
    </row>
    <row r="68" spans="1:6" ht="12" customHeight="1">
      <c r="A68" s="6"/>
      <c r="B68" s="6"/>
      <c r="C68" s="54"/>
      <c r="D68" s="54"/>
      <c r="E68" s="54"/>
      <c r="F68" s="54"/>
    </row>
    <row r="69" spans="1:6" ht="12" customHeight="1">
      <c r="A69" s="6"/>
      <c r="B69" s="6"/>
      <c r="C69" s="54"/>
      <c r="D69" s="54"/>
      <c r="E69" s="54"/>
      <c r="F69" s="54"/>
    </row>
    <row r="70" spans="1:6" ht="12" customHeight="1">
      <c r="A70" s="6"/>
      <c r="B70" s="6"/>
      <c r="C70" s="54"/>
      <c r="D70" s="54"/>
      <c r="E70" s="54"/>
      <c r="F70" s="54"/>
    </row>
    <row r="71" spans="1:6" ht="12" customHeight="1">
      <c r="A71" s="6"/>
      <c r="B71" s="6"/>
      <c r="C71" s="54"/>
      <c r="D71" s="54"/>
      <c r="E71" s="54"/>
      <c r="F71" s="54"/>
    </row>
    <row r="72" spans="1:6" ht="12" customHeight="1">
      <c r="A72" s="6"/>
      <c r="B72" s="6"/>
      <c r="C72" s="54"/>
      <c r="D72" s="54"/>
      <c r="E72" s="54"/>
      <c r="F72" s="54"/>
    </row>
    <row r="73" spans="1:6" ht="12" customHeight="1">
      <c r="A73" s="6"/>
      <c r="B73" s="6"/>
      <c r="C73" s="54"/>
      <c r="D73" s="54"/>
      <c r="E73" s="54"/>
      <c r="F73" s="54"/>
    </row>
    <row r="74" spans="1:6" ht="12" customHeight="1">
      <c r="A74" s="6"/>
      <c r="B74" s="6"/>
      <c r="C74" s="54"/>
      <c r="D74" s="54"/>
      <c r="E74" s="54"/>
      <c r="F74" s="54"/>
    </row>
    <row r="75" spans="1:6" ht="12" customHeight="1">
      <c r="A75" s="6"/>
      <c r="B75" s="6"/>
      <c r="C75" s="54"/>
      <c r="D75" s="54"/>
      <c r="E75" s="54"/>
      <c r="F75" s="54"/>
    </row>
    <row r="76" spans="1:6" ht="12" customHeight="1">
      <c r="A76" s="6"/>
      <c r="B76" s="6"/>
      <c r="C76" s="54"/>
      <c r="D76" s="54"/>
      <c r="E76" s="54"/>
      <c r="F76" s="54"/>
    </row>
    <row r="77" spans="1:6" ht="12" customHeight="1">
      <c r="A77" s="6"/>
      <c r="B77" s="6"/>
      <c r="C77" s="54"/>
      <c r="D77" s="54"/>
      <c r="E77" s="54"/>
      <c r="F77" s="54"/>
    </row>
    <row r="78" spans="1:6" ht="12" customHeight="1">
      <c r="A78" s="6"/>
      <c r="B78" s="6"/>
      <c r="C78" s="54"/>
      <c r="D78" s="54"/>
      <c r="E78" s="54"/>
      <c r="F78" s="54"/>
    </row>
    <row r="79" spans="1:6" ht="12" customHeight="1">
      <c r="A79" s="6"/>
      <c r="B79" s="6"/>
      <c r="C79" s="54"/>
      <c r="D79" s="54"/>
      <c r="E79" s="54"/>
      <c r="F79" s="54"/>
    </row>
    <row r="80" spans="1:6" ht="12" customHeight="1">
      <c r="A80" s="6"/>
      <c r="B80" s="6"/>
      <c r="C80" s="54"/>
      <c r="D80" s="54"/>
      <c r="E80" s="54"/>
      <c r="F80" s="54"/>
    </row>
    <row r="81" spans="1:6" ht="12" customHeight="1">
      <c r="A81" s="6"/>
      <c r="B81" s="6"/>
      <c r="C81" s="54"/>
      <c r="D81" s="54"/>
      <c r="E81" s="54"/>
      <c r="F81" s="54"/>
    </row>
    <row r="82" spans="1:6" ht="12" customHeight="1">
      <c r="A82" s="6"/>
      <c r="B82" s="6"/>
      <c r="C82" s="54"/>
      <c r="D82" s="54"/>
      <c r="E82" s="54"/>
      <c r="F82" s="54"/>
    </row>
    <row r="83" spans="1:6" ht="12" customHeight="1">
      <c r="A83" s="6"/>
      <c r="B83" s="6"/>
      <c r="C83" s="54"/>
      <c r="D83" s="54"/>
      <c r="E83" s="54"/>
      <c r="F83" s="54"/>
    </row>
    <row r="84" spans="1:6" ht="12" customHeight="1">
      <c r="A84" s="6"/>
      <c r="B84" s="6"/>
      <c r="C84" s="54"/>
      <c r="D84" s="54"/>
      <c r="E84" s="54"/>
      <c r="F84" s="54"/>
    </row>
    <row r="85" spans="1:6" ht="12" customHeight="1">
      <c r="A85" s="6"/>
      <c r="B85" s="6"/>
      <c r="C85" s="54"/>
      <c r="D85" s="54"/>
      <c r="E85" s="54"/>
      <c r="F85" s="54"/>
    </row>
    <row r="86" spans="1:6" ht="12" customHeight="1">
      <c r="A86" s="6"/>
      <c r="B86" s="6"/>
      <c r="C86" s="54"/>
      <c r="D86" s="54"/>
      <c r="E86" s="54"/>
      <c r="F86" s="54"/>
    </row>
    <row r="87" spans="1:6" ht="12" customHeight="1">
      <c r="A87" s="6"/>
      <c r="B87" s="6"/>
      <c r="C87" s="54"/>
      <c r="D87" s="54"/>
      <c r="E87" s="54"/>
      <c r="F87" s="54"/>
    </row>
    <row r="88" spans="1:6" ht="12" customHeight="1">
      <c r="A88" s="6"/>
      <c r="B88" s="6"/>
      <c r="C88" s="54"/>
      <c r="D88" s="54"/>
      <c r="E88" s="54"/>
      <c r="F88" s="54"/>
    </row>
    <row r="89" spans="1:6" ht="12" customHeight="1">
      <c r="A89" s="6"/>
      <c r="B89" s="6"/>
      <c r="C89" s="54"/>
      <c r="D89" s="54"/>
      <c r="E89" s="54"/>
      <c r="F89" s="54"/>
    </row>
    <row r="90" spans="1:6" ht="12" customHeight="1">
      <c r="A90" s="6"/>
      <c r="B90" s="6"/>
      <c r="C90" s="54"/>
      <c r="D90" s="54"/>
      <c r="E90" s="54"/>
      <c r="F90" s="54"/>
    </row>
    <row r="91" spans="1:6" ht="12" customHeight="1">
      <c r="A91" s="6"/>
      <c r="B91" s="6"/>
      <c r="C91" s="54"/>
      <c r="D91" s="54"/>
      <c r="E91" s="54"/>
      <c r="F91" s="54"/>
    </row>
    <row r="92" spans="1:6" ht="12" customHeight="1">
      <c r="A92" s="6"/>
      <c r="B92" s="6"/>
      <c r="C92" s="54"/>
      <c r="D92" s="54"/>
      <c r="E92" s="54"/>
      <c r="F92" s="54"/>
    </row>
    <row r="93" spans="1:6" ht="12" customHeight="1">
      <c r="A93" s="6"/>
      <c r="B93" s="6"/>
      <c r="C93" s="54"/>
      <c r="D93" s="54"/>
      <c r="E93" s="54"/>
      <c r="F93" s="54"/>
    </row>
    <row r="94" spans="1:6" ht="12" customHeight="1">
      <c r="A94" s="6"/>
      <c r="B94" s="6"/>
      <c r="C94" s="54"/>
      <c r="D94" s="54"/>
      <c r="E94" s="54"/>
      <c r="F94" s="54"/>
    </row>
    <row r="95" spans="1:6" ht="12" customHeight="1">
      <c r="A95" s="6"/>
      <c r="B95" s="6"/>
      <c r="C95" s="54"/>
      <c r="D95" s="54"/>
      <c r="E95" s="54"/>
      <c r="F95" s="54"/>
    </row>
    <row r="96" spans="1:6" ht="12" customHeight="1">
      <c r="A96" s="6"/>
      <c r="B96" s="6"/>
      <c r="C96" s="54"/>
      <c r="D96" s="54"/>
      <c r="E96" s="54"/>
      <c r="F96" s="54"/>
    </row>
    <row r="97" spans="1:6" ht="12" customHeight="1">
      <c r="A97" s="6"/>
      <c r="B97" s="6"/>
      <c r="C97" s="54"/>
      <c r="D97" s="54"/>
      <c r="E97" s="54"/>
      <c r="F97" s="54"/>
    </row>
    <row r="98" spans="1:6" ht="12" customHeight="1">
      <c r="A98" s="6"/>
      <c r="B98" s="6"/>
      <c r="C98" s="54"/>
      <c r="D98" s="54"/>
      <c r="E98" s="54"/>
      <c r="F98" s="54"/>
    </row>
    <row r="99" spans="1:6" ht="12" customHeight="1">
      <c r="A99" s="6"/>
      <c r="B99" s="6"/>
      <c r="C99" s="54"/>
      <c r="D99" s="54"/>
      <c r="E99" s="54"/>
      <c r="F99" s="54"/>
    </row>
    <row r="100" spans="1:6" ht="12" customHeight="1">
      <c r="A100" s="6"/>
      <c r="B100" s="6"/>
      <c r="C100" s="54"/>
      <c r="D100" s="54"/>
      <c r="E100" s="54"/>
      <c r="F100" s="54"/>
    </row>
    <row r="101" spans="1:6" ht="12" customHeight="1">
      <c r="A101" s="6"/>
      <c r="B101" s="6"/>
      <c r="C101" s="54"/>
      <c r="D101" s="54"/>
      <c r="E101" s="54"/>
      <c r="F101" s="54"/>
    </row>
    <row r="102" spans="1:6" ht="12" customHeight="1">
      <c r="A102" s="6"/>
      <c r="B102" s="6"/>
      <c r="C102" s="54"/>
      <c r="D102" s="54"/>
      <c r="E102" s="54"/>
      <c r="F102" s="54"/>
    </row>
    <row r="103" spans="1:6" ht="12" customHeight="1">
      <c r="A103" s="6"/>
      <c r="B103" s="6"/>
      <c r="C103" s="54"/>
      <c r="D103" s="54"/>
      <c r="E103" s="54"/>
      <c r="F103" s="54"/>
    </row>
    <row r="104" spans="1:6" ht="12" customHeight="1">
      <c r="A104" s="6"/>
      <c r="B104" s="6"/>
      <c r="C104" s="54"/>
      <c r="D104" s="54"/>
      <c r="E104" s="54"/>
      <c r="F104" s="54"/>
    </row>
    <row r="105" spans="1:6" ht="12" customHeight="1">
      <c r="A105" s="6"/>
      <c r="B105" s="6"/>
      <c r="C105" s="54"/>
      <c r="D105" s="54"/>
      <c r="E105" s="54"/>
      <c r="F105" s="54"/>
    </row>
    <row r="106" spans="1:6" ht="12" customHeight="1">
      <c r="A106" s="6"/>
      <c r="B106" s="6"/>
      <c r="C106" s="54"/>
      <c r="D106" s="54"/>
      <c r="E106" s="54"/>
      <c r="F106" s="54"/>
    </row>
    <row r="107" spans="1:6" ht="12" customHeight="1">
      <c r="A107" s="6"/>
      <c r="B107" s="6"/>
      <c r="C107" s="54"/>
      <c r="D107" s="54"/>
      <c r="E107" s="54"/>
      <c r="F107" s="54"/>
    </row>
    <row r="108" spans="1:6" ht="12" customHeight="1">
      <c r="A108" s="6"/>
      <c r="B108" s="6"/>
      <c r="C108" s="54"/>
      <c r="D108" s="54"/>
      <c r="E108" s="54"/>
      <c r="F108" s="54"/>
    </row>
    <row r="109" spans="1:6" ht="12" customHeight="1">
      <c r="A109" s="6"/>
      <c r="B109" s="6"/>
      <c r="C109" s="54"/>
      <c r="D109" s="54"/>
      <c r="E109" s="54"/>
      <c r="F109" s="54"/>
    </row>
    <row r="110" spans="1:6" ht="12" customHeight="1">
      <c r="A110" s="6"/>
      <c r="B110" s="6"/>
      <c r="C110" s="54"/>
      <c r="D110" s="54"/>
      <c r="E110" s="54"/>
      <c r="F110" s="54"/>
    </row>
    <row r="111" spans="1:6" ht="12" customHeight="1">
      <c r="A111" s="6"/>
      <c r="B111" s="6"/>
      <c r="C111" s="54"/>
      <c r="D111" s="54"/>
      <c r="E111" s="54"/>
      <c r="F111" s="54"/>
    </row>
    <row r="112" spans="1:6" ht="12" customHeight="1">
      <c r="A112" s="6"/>
      <c r="B112" s="6"/>
      <c r="C112" s="54"/>
      <c r="D112" s="54"/>
      <c r="E112" s="54"/>
      <c r="F112" s="54"/>
    </row>
    <row r="113" spans="1:6" ht="12" customHeight="1">
      <c r="A113" s="6"/>
      <c r="B113" s="6"/>
      <c r="C113" s="54"/>
      <c r="D113" s="54"/>
      <c r="E113" s="54"/>
      <c r="F113" s="54"/>
    </row>
    <row r="114" spans="1:6" ht="12" customHeight="1">
      <c r="A114" s="6"/>
      <c r="B114" s="6"/>
      <c r="C114" s="54"/>
      <c r="D114" s="54"/>
      <c r="E114" s="54"/>
      <c r="F114" s="54"/>
    </row>
    <row r="115" spans="1:6" ht="12" customHeight="1">
      <c r="A115" s="6"/>
      <c r="B115" s="6"/>
      <c r="C115" s="54"/>
      <c r="D115" s="54"/>
      <c r="E115" s="54"/>
      <c r="F115" s="54"/>
    </row>
    <row r="116" spans="1:6" ht="12" customHeight="1">
      <c r="A116" s="6"/>
      <c r="B116" s="6"/>
      <c r="C116" s="54"/>
      <c r="D116" s="54"/>
      <c r="E116" s="54"/>
      <c r="F116" s="54"/>
    </row>
    <row r="117" spans="1:6" ht="12" customHeight="1">
      <c r="A117" s="6"/>
      <c r="B117" s="6"/>
      <c r="C117" s="54"/>
      <c r="D117" s="54"/>
      <c r="E117" s="54"/>
      <c r="F117" s="54"/>
    </row>
    <row r="118" spans="1:6" ht="12" customHeight="1">
      <c r="A118" s="6"/>
      <c r="B118" s="6"/>
      <c r="C118" s="54"/>
      <c r="D118" s="54"/>
      <c r="E118" s="54"/>
      <c r="F118" s="54"/>
    </row>
    <row r="119" spans="1:6" ht="12" customHeight="1">
      <c r="A119" s="6"/>
      <c r="B119" s="6"/>
      <c r="C119" s="54"/>
      <c r="D119" s="54"/>
      <c r="E119" s="54"/>
      <c r="F119" s="54"/>
    </row>
    <row r="120" spans="1:6" ht="12" customHeight="1">
      <c r="A120" s="6"/>
      <c r="B120" s="6"/>
      <c r="C120" s="54"/>
      <c r="D120" s="54"/>
      <c r="E120" s="54"/>
      <c r="F120" s="54"/>
    </row>
    <row r="121" spans="1:6" ht="12" customHeight="1">
      <c r="A121" s="6"/>
      <c r="B121" s="6"/>
      <c r="C121" s="54"/>
      <c r="D121" s="54"/>
      <c r="E121" s="54"/>
      <c r="F121" s="54"/>
    </row>
    <row r="122" spans="1:6" ht="12" customHeight="1">
      <c r="A122" s="6"/>
      <c r="B122" s="6"/>
      <c r="C122" s="54"/>
      <c r="D122" s="54"/>
      <c r="E122" s="54"/>
      <c r="F122" s="54"/>
    </row>
    <row r="123" spans="1:6" ht="12" customHeight="1">
      <c r="A123" s="6"/>
      <c r="B123" s="6"/>
      <c r="C123" s="54"/>
      <c r="D123" s="54"/>
      <c r="E123" s="54"/>
      <c r="F123" s="54"/>
    </row>
    <row r="124" spans="1:6" ht="12" customHeight="1">
      <c r="A124" s="6"/>
      <c r="B124" s="6"/>
      <c r="C124" s="54"/>
      <c r="D124" s="54"/>
      <c r="E124" s="54"/>
      <c r="F124" s="54"/>
    </row>
    <row r="125" spans="1:6" ht="12" customHeight="1">
      <c r="A125" s="6"/>
      <c r="B125" s="6"/>
      <c r="C125" s="54"/>
      <c r="D125" s="54"/>
      <c r="E125" s="54"/>
      <c r="F125" s="54"/>
    </row>
    <row r="126" spans="1:6" ht="12" customHeight="1">
      <c r="A126" s="6"/>
      <c r="B126" s="6"/>
      <c r="C126" s="54"/>
      <c r="D126" s="54"/>
      <c r="E126" s="54"/>
      <c r="F126" s="54"/>
    </row>
    <row r="127" spans="1:6" ht="12" customHeight="1">
      <c r="A127" s="6"/>
      <c r="B127" s="6"/>
      <c r="C127" s="54"/>
      <c r="D127" s="54"/>
      <c r="E127" s="54"/>
      <c r="F127" s="54"/>
    </row>
    <row r="128" spans="1:6" ht="12" customHeight="1">
      <c r="A128" s="6"/>
      <c r="B128" s="6"/>
      <c r="C128" s="54"/>
      <c r="D128" s="54"/>
      <c r="E128" s="54"/>
      <c r="F128" s="54"/>
    </row>
    <row r="129" spans="1:6" ht="12" customHeight="1">
      <c r="A129" s="6"/>
      <c r="B129" s="6"/>
      <c r="C129" s="54"/>
      <c r="D129" s="54"/>
      <c r="E129" s="54"/>
      <c r="F129" s="54"/>
    </row>
    <row r="130" spans="1:6" ht="12" customHeight="1">
      <c r="A130" s="6"/>
      <c r="B130" s="6"/>
      <c r="C130" s="54"/>
      <c r="D130" s="54"/>
      <c r="E130" s="54"/>
      <c r="F130" s="54"/>
    </row>
    <row r="131" spans="1:6" ht="12" customHeight="1">
      <c r="A131" s="6"/>
      <c r="B131" s="6"/>
      <c r="C131" s="54"/>
      <c r="D131" s="54"/>
      <c r="E131" s="54"/>
      <c r="F131" s="54"/>
    </row>
    <row r="132" spans="1:6" ht="12" customHeight="1">
      <c r="A132" s="6"/>
      <c r="B132" s="6"/>
      <c r="C132" s="54"/>
      <c r="D132" s="54"/>
      <c r="E132" s="54"/>
      <c r="F132" s="54"/>
    </row>
    <row r="133" spans="1:6" ht="12" customHeight="1">
      <c r="A133" s="6"/>
      <c r="B133" s="6"/>
      <c r="C133" s="54"/>
      <c r="D133" s="54"/>
      <c r="E133" s="54"/>
      <c r="F133" s="54"/>
    </row>
    <row r="134" spans="1:6" ht="12" customHeight="1">
      <c r="A134" s="6"/>
      <c r="B134" s="6"/>
      <c r="C134" s="54"/>
      <c r="D134" s="54"/>
      <c r="E134" s="54"/>
      <c r="F134" s="54"/>
    </row>
    <row r="135" spans="1:6" ht="12" customHeight="1">
      <c r="A135" s="6"/>
      <c r="B135" s="6"/>
      <c r="C135" s="54"/>
      <c r="D135" s="54"/>
      <c r="E135" s="54"/>
      <c r="F135" s="54"/>
    </row>
    <row r="136" spans="1:6" ht="12" customHeight="1">
      <c r="A136" s="6"/>
      <c r="B136" s="6"/>
      <c r="C136" s="54"/>
      <c r="D136" s="54"/>
      <c r="E136" s="54"/>
      <c r="F136" s="54"/>
    </row>
    <row r="137" spans="1:6" ht="12" customHeight="1">
      <c r="A137" s="6"/>
      <c r="B137" s="6"/>
      <c r="C137" s="54"/>
      <c r="D137" s="54"/>
      <c r="E137" s="54"/>
      <c r="F137" s="54"/>
    </row>
    <row r="138" spans="1:6" ht="12" customHeight="1">
      <c r="A138" s="6"/>
      <c r="B138" s="6"/>
      <c r="C138" s="54"/>
      <c r="D138" s="54"/>
      <c r="E138" s="54"/>
      <c r="F138" s="54"/>
    </row>
    <row r="139" spans="1:6" ht="12" customHeight="1">
      <c r="A139" s="6"/>
      <c r="B139" s="6"/>
      <c r="C139" s="54"/>
      <c r="D139" s="54"/>
      <c r="E139" s="54"/>
      <c r="F139" s="54"/>
    </row>
    <row r="140" spans="1:6" ht="12" customHeight="1">
      <c r="A140" s="6"/>
      <c r="B140" s="6"/>
      <c r="C140" s="54"/>
      <c r="D140" s="54"/>
      <c r="E140" s="54"/>
      <c r="F140" s="54"/>
    </row>
    <row r="141" spans="1:6" ht="12" customHeight="1">
      <c r="A141" s="6"/>
      <c r="B141" s="6"/>
      <c r="C141" s="54"/>
      <c r="D141" s="54"/>
      <c r="E141" s="54"/>
      <c r="F141" s="54"/>
    </row>
    <row r="142" spans="1:6" ht="12" customHeight="1">
      <c r="A142" s="6"/>
      <c r="B142" s="6"/>
      <c r="C142" s="54"/>
      <c r="D142" s="54"/>
      <c r="E142" s="54"/>
      <c r="F142" s="54"/>
    </row>
    <row r="143" spans="1:6" ht="12" customHeight="1">
      <c r="A143" s="6"/>
      <c r="B143" s="6"/>
      <c r="C143" s="54"/>
      <c r="D143" s="54"/>
      <c r="E143" s="54"/>
      <c r="F143" s="54"/>
    </row>
    <row r="144" spans="1:6" ht="12" customHeight="1">
      <c r="A144" s="6"/>
      <c r="B144" s="6"/>
      <c r="C144" s="54"/>
      <c r="D144" s="54"/>
      <c r="E144" s="54"/>
      <c r="F144" s="54"/>
    </row>
    <row r="145" spans="1:6" ht="12" customHeight="1">
      <c r="A145" s="6"/>
      <c r="B145" s="6"/>
      <c r="C145" s="54"/>
      <c r="D145" s="54"/>
      <c r="E145" s="54"/>
      <c r="F145" s="54"/>
    </row>
    <row r="146" spans="1:6" ht="12" customHeight="1">
      <c r="A146" s="6"/>
      <c r="B146" s="6"/>
      <c r="C146" s="54"/>
      <c r="D146" s="54"/>
      <c r="E146" s="54"/>
      <c r="F146" s="54"/>
    </row>
    <row r="147" spans="1:6" ht="12" customHeight="1">
      <c r="A147" s="6"/>
      <c r="B147" s="6"/>
      <c r="C147" s="54"/>
      <c r="D147" s="54"/>
      <c r="E147" s="54"/>
      <c r="F147" s="54"/>
    </row>
    <row r="148" spans="1:6" ht="12" customHeight="1">
      <c r="A148" s="6"/>
      <c r="B148" s="6"/>
      <c r="C148" s="54"/>
      <c r="D148" s="54"/>
      <c r="E148" s="54"/>
      <c r="F148" s="54"/>
    </row>
    <row r="149" spans="1:6" ht="12" customHeight="1">
      <c r="A149" s="6"/>
      <c r="B149" s="6"/>
      <c r="C149" s="54"/>
      <c r="D149" s="54"/>
      <c r="E149" s="54"/>
      <c r="F149" s="54"/>
    </row>
    <row r="150" spans="1:6" ht="12" customHeight="1">
      <c r="A150" s="6"/>
      <c r="B150" s="6"/>
      <c r="C150" s="54"/>
      <c r="D150" s="54"/>
      <c r="E150" s="54"/>
      <c r="F150" s="54"/>
    </row>
    <row r="151" spans="1:6" ht="12" customHeight="1">
      <c r="A151" s="6"/>
      <c r="B151" s="6"/>
      <c r="C151" s="54"/>
      <c r="D151" s="54"/>
      <c r="E151" s="54"/>
      <c r="F151" s="54"/>
    </row>
    <row r="152" spans="1:6" ht="12" customHeight="1">
      <c r="A152" s="6"/>
      <c r="B152" s="6"/>
      <c r="C152" s="54"/>
      <c r="D152" s="54"/>
      <c r="E152" s="54"/>
      <c r="F152" s="54"/>
    </row>
    <row r="153" spans="1:6" ht="12" customHeight="1">
      <c r="A153" s="6"/>
      <c r="B153" s="6"/>
      <c r="C153" s="54"/>
      <c r="D153" s="54"/>
      <c r="E153" s="54"/>
      <c r="F153" s="54"/>
    </row>
    <row r="154" spans="1:6" ht="12" customHeight="1">
      <c r="A154" s="6"/>
      <c r="B154" s="6"/>
      <c r="C154" s="54"/>
      <c r="D154" s="54"/>
      <c r="E154" s="54"/>
      <c r="F154" s="54"/>
    </row>
    <row r="155" spans="1:6" ht="12" customHeight="1">
      <c r="A155" s="6"/>
      <c r="B155" s="6"/>
      <c r="C155" s="54"/>
      <c r="D155" s="54"/>
      <c r="E155" s="54"/>
      <c r="F155" s="54"/>
    </row>
    <row r="156" spans="1:6" ht="12" customHeight="1">
      <c r="A156" s="6"/>
      <c r="B156" s="6"/>
      <c r="C156" s="54"/>
      <c r="D156" s="54"/>
      <c r="E156" s="54"/>
      <c r="F156" s="54"/>
    </row>
    <row r="157" spans="1:6" ht="12" customHeight="1">
      <c r="A157" s="6"/>
      <c r="B157" s="6"/>
      <c r="C157" s="54"/>
      <c r="D157" s="54"/>
      <c r="E157" s="54"/>
      <c r="F157" s="54"/>
    </row>
    <row r="158" spans="1:6" ht="12" customHeight="1">
      <c r="A158" s="6"/>
      <c r="B158" s="6"/>
      <c r="C158" s="54"/>
      <c r="D158" s="54"/>
      <c r="E158" s="54"/>
      <c r="F158" s="54"/>
    </row>
    <row r="159" spans="1:6" ht="12" customHeight="1">
      <c r="A159" s="6"/>
      <c r="B159" s="6"/>
      <c r="C159" s="54"/>
      <c r="D159" s="54"/>
      <c r="E159" s="54"/>
      <c r="F159" s="54"/>
    </row>
    <row r="160" spans="1:6" ht="12" customHeight="1">
      <c r="A160" s="6"/>
      <c r="B160" s="6"/>
      <c r="C160" s="54"/>
      <c r="D160" s="54"/>
      <c r="E160" s="54"/>
      <c r="F160" s="54"/>
    </row>
    <row r="161" spans="1:6" ht="12" customHeight="1">
      <c r="A161" s="6"/>
      <c r="B161" s="6"/>
      <c r="C161" s="54"/>
      <c r="D161" s="54"/>
      <c r="E161" s="54"/>
      <c r="F161" s="54"/>
    </row>
    <row r="162" spans="1:6" ht="12" customHeight="1">
      <c r="A162" s="6"/>
      <c r="B162" s="6"/>
      <c r="C162" s="54"/>
      <c r="D162" s="54"/>
      <c r="E162" s="54"/>
      <c r="F162" s="54"/>
    </row>
    <row r="163" spans="1:6" ht="12" customHeight="1">
      <c r="A163" s="6"/>
      <c r="B163" s="6"/>
      <c r="C163" s="54"/>
      <c r="D163" s="54"/>
      <c r="E163" s="54"/>
      <c r="F163" s="54"/>
    </row>
    <row r="164" spans="1:6" ht="12" customHeight="1">
      <c r="A164" s="6"/>
      <c r="B164" s="6"/>
      <c r="C164" s="54"/>
      <c r="D164" s="54"/>
      <c r="E164" s="54"/>
      <c r="F164" s="54"/>
    </row>
    <row r="165" spans="1:6" ht="12" customHeight="1">
      <c r="A165" s="6"/>
      <c r="B165" s="6"/>
      <c r="C165" s="54"/>
      <c r="D165" s="54"/>
      <c r="E165" s="54"/>
      <c r="F165" s="54"/>
    </row>
    <row r="166" spans="1:6" ht="12" customHeight="1">
      <c r="A166" s="6"/>
      <c r="B166" s="6"/>
      <c r="C166" s="54"/>
      <c r="D166" s="54"/>
      <c r="E166" s="54"/>
      <c r="F166" s="54"/>
    </row>
    <row r="167" spans="1:6" ht="12" customHeight="1">
      <c r="A167" s="6"/>
      <c r="B167" s="6"/>
      <c r="C167" s="54"/>
      <c r="D167" s="54"/>
      <c r="E167" s="54"/>
      <c r="F167" s="54"/>
    </row>
    <row r="168" spans="1:6" ht="12" customHeight="1">
      <c r="A168" s="6"/>
      <c r="B168" s="6"/>
      <c r="C168" s="54"/>
      <c r="D168" s="54"/>
      <c r="E168" s="54"/>
      <c r="F168" s="54"/>
    </row>
    <row r="169" spans="1:6" ht="12" customHeight="1">
      <c r="A169" s="6"/>
      <c r="B169" s="6"/>
      <c r="C169" s="54"/>
      <c r="D169" s="54"/>
      <c r="E169" s="54"/>
      <c r="F169" s="54"/>
    </row>
    <row r="170" spans="1:6" ht="12" customHeight="1">
      <c r="A170" s="6"/>
      <c r="B170" s="6"/>
      <c r="C170" s="54"/>
      <c r="D170" s="54"/>
      <c r="E170" s="54"/>
      <c r="F170" s="54"/>
    </row>
    <row r="171" spans="1:6" ht="12" customHeight="1">
      <c r="A171" s="6"/>
      <c r="B171" s="6"/>
      <c r="C171" s="54"/>
      <c r="D171" s="54"/>
      <c r="E171" s="54"/>
      <c r="F171" s="54"/>
    </row>
    <row r="172" spans="1:6" ht="12" customHeight="1">
      <c r="A172" s="6"/>
      <c r="B172" s="6"/>
      <c r="C172" s="54"/>
      <c r="D172" s="54"/>
      <c r="E172" s="54"/>
      <c r="F172" s="54"/>
    </row>
    <row r="173" spans="1:6" ht="12" customHeight="1">
      <c r="A173" s="6"/>
      <c r="B173" s="6"/>
      <c r="C173" s="54"/>
      <c r="D173" s="54"/>
      <c r="E173" s="54"/>
      <c r="F173" s="54"/>
    </row>
    <row r="174" spans="1:6" ht="12" customHeight="1">
      <c r="A174" s="6"/>
      <c r="B174" s="6"/>
      <c r="C174" s="54"/>
      <c r="D174" s="54"/>
      <c r="E174" s="54"/>
      <c r="F174" s="54"/>
    </row>
    <row r="175" spans="1:6" ht="12" customHeight="1">
      <c r="A175" s="6"/>
      <c r="B175" s="6"/>
      <c r="C175" s="54"/>
      <c r="D175" s="54"/>
      <c r="E175" s="54"/>
      <c r="F175" s="54"/>
    </row>
    <row r="176" spans="1:6" ht="12" customHeight="1">
      <c r="A176" s="6"/>
      <c r="B176" s="6"/>
      <c r="C176" s="54"/>
      <c r="D176" s="54"/>
      <c r="E176" s="54"/>
      <c r="F176" s="54"/>
    </row>
    <row r="177" spans="1:6" ht="12" customHeight="1">
      <c r="A177" s="6"/>
      <c r="B177" s="6"/>
      <c r="C177" s="54"/>
      <c r="D177" s="54"/>
      <c r="E177" s="54"/>
      <c r="F177" s="54"/>
    </row>
    <row r="178" spans="1:6" ht="12" customHeight="1">
      <c r="A178" s="6"/>
      <c r="B178" s="6"/>
      <c r="C178" s="54"/>
      <c r="D178" s="54"/>
      <c r="E178" s="54"/>
      <c r="F178" s="54"/>
    </row>
    <row r="179" spans="1:6" ht="12" customHeight="1">
      <c r="A179" s="6"/>
      <c r="B179" s="6"/>
      <c r="C179" s="54"/>
      <c r="D179" s="54"/>
      <c r="E179" s="54"/>
      <c r="F179" s="54"/>
    </row>
    <row r="180" spans="1:6" ht="12" customHeight="1">
      <c r="A180" s="6"/>
      <c r="B180" s="6"/>
      <c r="C180" s="54"/>
      <c r="D180" s="54"/>
      <c r="E180" s="54"/>
      <c r="F180" s="54"/>
    </row>
    <row r="181" spans="1:6" ht="12" customHeight="1">
      <c r="A181" s="6"/>
      <c r="B181" s="6"/>
      <c r="C181" s="54"/>
      <c r="D181" s="54"/>
      <c r="E181" s="54"/>
      <c r="F181" s="54"/>
    </row>
    <row r="182" spans="1:6" ht="12" customHeight="1">
      <c r="A182" s="6"/>
      <c r="B182" s="6"/>
      <c r="C182" s="54"/>
      <c r="D182" s="54"/>
      <c r="E182" s="54"/>
      <c r="F182" s="54"/>
    </row>
    <row r="183" spans="1:6" ht="12" customHeight="1">
      <c r="A183" s="6"/>
      <c r="B183" s="6"/>
      <c r="C183" s="54"/>
      <c r="D183" s="54"/>
      <c r="E183" s="54"/>
      <c r="F183" s="54"/>
    </row>
    <row r="184" spans="1:6" ht="12" customHeight="1">
      <c r="A184" s="6"/>
      <c r="B184" s="6"/>
      <c r="C184" s="54"/>
      <c r="D184" s="54"/>
      <c r="E184" s="54"/>
      <c r="F184" s="54"/>
    </row>
    <row r="185" spans="1:6" ht="12" customHeight="1">
      <c r="A185" s="6"/>
      <c r="B185" s="6"/>
      <c r="C185" s="54"/>
      <c r="D185" s="54"/>
      <c r="E185" s="54"/>
      <c r="F185" s="54"/>
    </row>
    <row r="186" spans="1:6" ht="12" customHeight="1">
      <c r="A186" s="6"/>
      <c r="B186" s="6"/>
      <c r="C186" s="54"/>
      <c r="D186" s="54"/>
      <c r="E186" s="54"/>
      <c r="F186" s="54"/>
    </row>
    <row r="187" spans="1:6" ht="12" customHeight="1">
      <c r="A187" s="6"/>
      <c r="B187" s="6"/>
      <c r="C187" s="54"/>
      <c r="D187" s="54"/>
      <c r="E187" s="54"/>
      <c r="F187" s="54"/>
    </row>
    <row r="188" spans="1:6" ht="12" customHeight="1">
      <c r="A188" s="6"/>
      <c r="B188" s="6"/>
      <c r="C188" s="54"/>
      <c r="D188" s="54"/>
      <c r="E188" s="54"/>
      <c r="F188" s="54"/>
    </row>
    <row r="189" spans="1:6" ht="12" customHeight="1">
      <c r="A189" s="6"/>
      <c r="B189" s="6"/>
      <c r="C189" s="54"/>
      <c r="D189" s="54"/>
      <c r="E189" s="54"/>
      <c r="F189" s="54"/>
    </row>
    <row r="190" spans="1:6" ht="12" customHeight="1">
      <c r="A190" s="6"/>
      <c r="B190" s="6"/>
      <c r="C190" s="54"/>
      <c r="D190" s="54"/>
      <c r="E190" s="54"/>
      <c r="F190" s="54"/>
    </row>
    <row r="191" spans="1:6" ht="12" customHeight="1">
      <c r="A191" s="6"/>
      <c r="B191" s="6"/>
      <c r="C191" s="54"/>
      <c r="D191" s="54"/>
      <c r="E191" s="54"/>
      <c r="F191" s="54"/>
    </row>
    <row r="192" spans="1:6" ht="12" customHeight="1">
      <c r="A192" s="6"/>
      <c r="B192" s="6"/>
      <c r="C192" s="54"/>
      <c r="D192" s="54"/>
      <c r="E192" s="54"/>
      <c r="F192" s="54"/>
    </row>
    <row r="193" spans="1:6" ht="12" customHeight="1">
      <c r="A193" s="6"/>
      <c r="B193" s="6"/>
      <c r="C193" s="54"/>
      <c r="D193" s="54"/>
      <c r="E193" s="54"/>
      <c r="F193" s="54"/>
    </row>
    <row r="194" spans="1:6" ht="12" customHeight="1">
      <c r="A194" s="6"/>
      <c r="B194" s="6"/>
      <c r="C194" s="54"/>
      <c r="D194" s="54"/>
      <c r="E194" s="54"/>
      <c r="F194" s="54"/>
    </row>
    <row r="195" spans="1:6" ht="12" customHeight="1">
      <c r="A195" s="6"/>
      <c r="B195" s="6"/>
      <c r="C195" s="54"/>
      <c r="D195" s="54"/>
      <c r="E195" s="54"/>
      <c r="F195" s="54"/>
    </row>
    <row r="196" spans="1:6" ht="12" customHeight="1">
      <c r="A196" s="6"/>
      <c r="B196" s="6"/>
      <c r="C196" s="54"/>
      <c r="D196" s="54"/>
      <c r="E196" s="54"/>
      <c r="F196" s="54"/>
    </row>
    <row r="197" spans="1:6" ht="12" customHeight="1">
      <c r="A197" s="6"/>
      <c r="B197" s="6"/>
      <c r="C197" s="54"/>
      <c r="D197" s="54"/>
      <c r="E197" s="54"/>
      <c r="F197" s="54"/>
    </row>
    <row r="198" spans="1:6" ht="12" customHeight="1">
      <c r="A198" s="6"/>
      <c r="B198" s="6"/>
      <c r="C198" s="54"/>
      <c r="D198" s="54"/>
      <c r="E198" s="54"/>
      <c r="F198" s="54"/>
    </row>
    <row r="199" spans="1:6" ht="12" customHeight="1">
      <c r="A199" s="6"/>
      <c r="B199" s="6"/>
      <c r="C199" s="54"/>
      <c r="D199" s="54"/>
      <c r="E199" s="54"/>
      <c r="F199" s="54"/>
    </row>
    <row r="200" spans="1:6" ht="12" customHeight="1">
      <c r="A200" s="6"/>
      <c r="B200" s="6"/>
      <c r="C200" s="54"/>
      <c r="D200" s="54"/>
      <c r="E200" s="54"/>
      <c r="F200" s="54"/>
    </row>
    <row r="201" spans="1:6" ht="12" customHeight="1">
      <c r="A201" s="6"/>
      <c r="B201" s="6"/>
      <c r="C201" s="54"/>
      <c r="D201" s="54"/>
      <c r="E201" s="54"/>
      <c r="F201" s="54"/>
    </row>
    <row r="202" spans="1:6" ht="12" customHeight="1">
      <c r="A202" s="6"/>
      <c r="B202" s="6"/>
      <c r="C202" s="54"/>
      <c r="D202" s="54"/>
      <c r="E202" s="54"/>
      <c r="F202" s="54"/>
    </row>
    <row r="203" spans="1:6" ht="12" customHeight="1">
      <c r="A203" s="6"/>
      <c r="B203" s="6"/>
      <c r="C203" s="54"/>
      <c r="D203" s="54"/>
      <c r="E203" s="54"/>
      <c r="F203" s="54"/>
    </row>
    <row r="204" spans="1:6" ht="12" customHeight="1">
      <c r="A204" s="6"/>
      <c r="B204" s="6"/>
      <c r="C204" s="54"/>
      <c r="D204" s="54"/>
      <c r="E204" s="54"/>
      <c r="F204" s="54"/>
    </row>
    <row r="205" spans="1:6" ht="12" customHeight="1">
      <c r="A205" s="6"/>
      <c r="B205" s="6"/>
      <c r="C205" s="54"/>
      <c r="D205" s="54"/>
      <c r="E205" s="54"/>
      <c r="F205" s="54"/>
    </row>
    <row r="206" spans="1:6" ht="12" customHeight="1">
      <c r="A206" s="6"/>
      <c r="B206" s="6"/>
      <c r="C206" s="54"/>
      <c r="D206" s="54"/>
      <c r="E206" s="54"/>
      <c r="F206" s="54"/>
    </row>
    <row r="207" spans="1:6" ht="12" customHeight="1">
      <c r="A207" s="6"/>
      <c r="B207" s="6"/>
      <c r="C207" s="54"/>
      <c r="D207" s="54"/>
      <c r="E207" s="54"/>
      <c r="F207" s="54"/>
    </row>
    <row r="208" spans="1:6" ht="12" customHeight="1">
      <c r="A208" s="6"/>
      <c r="B208" s="6"/>
      <c r="C208" s="54"/>
      <c r="D208" s="54"/>
      <c r="E208" s="54"/>
      <c r="F208" s="54"/>
    </row>
    <row r="209" spans="1:6" ht="12" customHeight="1">
      <c r="A209" s="6"/>
      <c r="B209" s="6"/>
      <c r="C209" s="54"/>
      <c r="D209" s="54"/>
      <c r="E209" s="54"/>
      <c r="F209" s="54"/>
    </row>
    <row r="210" spans="1:6" ht="12" customHeight="1">
      <c r="A210" s="6"/>
      <c r="B210" s="6"/>
      <c r="C210" s="54"/>
      <c r="D210" s="54"/>
      <c r="E210" s="54"/>
      <c r="F210" s="54"/>
    </row>
    <row r="211" spans="1:6" ht="12" customHeight="1">
      <c r="A211" s="6"/>
      <c r="B211" s="6"/>
      <c r="C211" s="54"/>
      <c r="D211" s="54"/>
      <c r="E211" s="54"/>
      <c r="F211" s="54"/>
    </row>
    <row r="212" spans="1:6" ht="12" customHeight="1">
      <c r="A212" s="6"/>
      <c r="B212" s="6"/>
      <c r="C212" s="54"/>
      <c r="D212" s="54"/>
      <c r="E212" s="54"/>
      <c r="F212" s="54"/>
    </row>
    <row r="213" spans="1:6" ht="12" customHeight="1">
      <c r="A213" s="6"/>
      <c r="B213" s="6"/>
      <c r="C213" s="54"/>
      <c r="D213" s="54"/>
      <c r="E213" s="54"/>
      <c r="F213" s="54"/>
    </row>
    <row r="214" spans="1:6" ht="12" customHeight="1">
      <c r="A214" s="6"/>
      <c r="B214" s="6"/>
      <c r="C214" s="54"/>
      <c r="D214" s="54"/>
      <c r="E214" s="54"/>
      <c r="F214" s="54"/>
    </row>
    <row r="215" spans="1:6" ht="12" customHeight="1">
      <c r="A215" s="6"/>
      <c r="B215" s="6"/>
      <c r="C215" s="54"/>
      <c r="D215" s="54"/>
      <c r="E215" s="54"/>
      <c r="F215" s="54"/>
    </row>
    <row r="216" spans="1:6" ht="12" customHeight="1">
      <c r="A216" s="6"/>
      <c r="B216" s="6"/>
      <c r="C216" s="54"/>
      <c r="D216" s="54"/>
      <c r="E216" s="54"/>
      <c r="F216" s="54"/>
    </row>
    <row r="217" spans="1:6" ht="12" customHeight="1">
      <c r="A217" s="6"/>
      <c r="B217" s="6"/>
      <c r="C217" s="54"/>
      <c r="D217" s="54"/>
      <c r="E217" s="54"/>
      <c r="F217" s="54"/>
    </row>
    <row r="218" spans="1:6" ht="12" customHeight="1">
      <c r="A218" s="6"/>
      <c r="B218" s="6"/>
      <c r="C218" s="54"/>
      <c r="D218" s="54"/>
      <c r="E218" s="54"/>
      <c r="F218" s="54"/>
    </row>
    <row r="219" spans="1:6" ht="12" customHeight="1">
      <c r="A219" s="6"/>
      <c r="B219" s="6"/>
      <c r="C219" s="54"/>
      <c r="D219" s="54"/>
      <c r="E219" s="54"/>
      <c r="F219" s="54"/>
    </row>
    <row r="220" spans="1:6" ht="12" customHeight="1">
      <c r="A220" s="6"/>
      <c r="B220" s="6"/>
      <c r="C220" s="54"/>
      <c r="D220" s="54"/>
      <c r="E220" s="54"/>
      <c r="F220" s="54"/>
    </row>
    <row r="221" spans="1:6" ht="12" customHeight="1">
      <c r="A221" s="6"/>
      <c r="B221" s="6"/>
      <c r="C221" s="54"/>
      <c r="D221" s="54"/>
      <c r="E221" s="54"/>
      <c r="F221" s="54"/>
    </row>
    <row r="222" spans="1:6" ht="12" customHeight="1">
      <c r="A222" s="6"/>
      <c r="B222" s="6"/>
      <c r="C222" s="54"/>
      <c r="D222" s="54"/>
      <c r="E222" s="54"/>
      <c r="F222" s="54"/>
    </row>
    <row r="223" spans="1:6" ht="12" customHeight="1">
      <c r="A223" s="6"/>
      <c r="B223" s="6"/>
      <c r="C223" s="54"/>
      <c r="D223" s="54"/>
      <c r="E223" s="54"/>
      <c r="F223" s="54"/>
    </row>
    <row r="224" spans="1:6" ht="12" customHeight="1">
      <c r="A224" s="6"/>
      <c r="B224" s="6"/>
      <c r="C224" s="54"/>
      <c r="D224" s="54"/>
      <c r="E224" s="54"/>
      <c r="F224" s="54"/>
    </row>
    <row r="225" spans="1:6" ht="12" customHeight="1">
      <c r="A225" s="6"/>
      <c r="B225" s="6"/>
      <c r="C225" s="54"/>
      <c r="D225" s="54"/>
      <c r="E225" s="54"/>
      <c r="F225" s="54"/>
    </row>
    <row r="226" spans="1:6" ht="12" customHeight="1">
      <c r="A226" s="6"/>
      <c r="B226" s="6"/>
      <c r="C226" s="54"/>
      <c r="D226" s="54"/>
      <c r="E226" s="54"/>
      <c r="F226" s="54"/>
    </row>
    <row r="227" spans="1:6" ht="12" customHeight="1">
      <c r="A227" s="6"/>
      <c r="B227" s="6"/>
      <c r="C227" s="54"/>
      <c r="D227" s="54"/>
      <c r="E227" s="54"/>
      <c r="F227" s="54"/>
    </row>
    <row r="228" spans="1:6" ht="12" customHeight="1">
      <c r="A228" s="6"/>
      <c r="B228" s="6"/>
      <c r="C228" s="54"/>
      <c r="D228" s="54"/>
      <c r="E228" s="54"/>
      <c r="F228" s="54"/>
    </row>
    <row r="229" spans="1:6" ht="12" customHeight="1">
      <c r="A229" s="6"/>
      <c r="B229" s="6"/>
      <c r="C229" s="54"/>
      <c r="D229" s="54"/>
      <c r="E229" s="54"/>
      <c r="F229" s="54"/>
    </row>
    <row r="230" spans="1:6" ht="12" customHeight="1">
      <c r="A230" s="6"/>
      <c r="B230" s="6"/>
      <c r="C230" s="54"/>
      <c r="D230" s="54"/>
      <c r="E230" s="54"/>
      <c r="F230" s="54"/>
    </row>
    <row r="231" spans="1:6" ht="12" customHeight="1">
      <c r="A231" s="6"/>
      <c r="B231" s="6"/>
      <c r="C231" s="54"/>
      <c r="D231" s="54"/>
      <c r="E231" s="54"/>
      <c r="F231" s="54"/>
    </row>
    <row r="232" spans="1:6" ht="12" customHeight="1">
      <c r="A232" s="6"/>
      <c r="B232" s="6"/>
      <c r="C232" s="54"/>
      <c r="D232" s="54"/>
      <c r="E232" s="54"/>
      <c r="F232" s="54"/>
    </row>
    <row r="233" spans="1:6" ht="12" customHeight="1">
      <c r="A233" s="6"/>
      <c r="B233" s="6"/>
      <c r="C233" s="54"/>
      <c r="D233" s="54"/>
      <c r="E233" s="54"/>
      <c r="F233" s="54"/>
    </row>
    <row r="234" spans="1:6" ht="12" customHeight="1">
      <c r="A234" s="6"/>
      <c r="B234" s="6"/>
      <c r="C234" s="54"/>
      <c r="D234" s="54"/>
      <c r="E234" s="54"/>
      <c r="F234" s="54"/>
    </row>
    <row r="235" spans="1:6" ht="12" customHeight="1">
      <c r="A235" s="6"/>
      <c r="B235" s="6"/>
      <c r="C235" s="54"/>
      <c r="D235" s="54"/>
      <c r="E235" s="54"/>
      <c r="F235" s="54"/>
    </row>
    <row r="236" spans="1:6" ht="12" customHeight="1">
      <c r="A236" s="6"/>
      <c r="B236" s="6"/>
      <c r="C236" s="54"/>
      <c r="D236" s="54"/>
      <c r="E236" s="54"/>
      <c r="F236" s="54"/>
    </row>
    <row r="237" spans="1:6" ht="12" customHeight="1">
      <c r="A237" s="6"/>
      <c r="B237" s="6"/>
      <c r="C237" s="54"/>
      <c r="D237" s="54"/>
      <c r="E237" s="54"/>
      <c r="F237" s="54"/>
    </row>
    <row r="238" spans="1:6" ht="12" customHeight="1">
      <c r="A238" s="6"/>
      <c r="B238" s="6"/>
      <c r="C238" s="54"/>
      <c r="D238" s="54"/>
      <c r="E238" s="54"/>
      <c r="F238" s="54"/>
    </row>
    <row r="239" spans="1:6" ht="12" customHeight="1">
      <c r="A239" s="6"/>
      <c r="B239" s="6"/>
      <c r="C239" s="54"/>
      <c r="D239" s="54"/>
      <c r="E239" s="54"/>
      <c r="F239" s="54"/>
    </row>
    <row r="240" spans="1:6" ht="12" customHeight="1">
      <c r="A240" s="6"/>
      <c r="B240" s="6"/>
      <c r="C240" s="54"/>
      <c r="D240" s="54"/>
      <c r="E240" s="54"/>
      <c r="F240" s="54"/>
    </row>
    <row r="241" spans="1:6" ht="12" customHeight="1">
      <c r="A241" s="6"/>
      <c r="B241" s="6"/>
      <c r="C241" s="54"/>
      <c r="D241" s="54"/>
      <c r="E241" s="54"/>
      <c r="F241" s="54"/>
    </row>
    <row r="242" spans="1:6" ht="12" customHeight="1">
      <c r="A242" s="6"/>
      <c r="B242" s="6"/>
      <c r="C242" s="54"/>
      <c r="D242" s="54"/>
      <c r="E242" s="54"/>
      <c r="F242" s="54"/>
    </row>
    <row r="243" spans="1:6" ht="12" customHeight="1">
      <c r="A243" s="6"/>
      <c r="B243" s="6"/>
      <c r="C243" s="54"/>
      <c r="D243" s="54"/>
      <c r="E243" s="54"/>
      <c r="F243" s="54"/>
    </row>
    <row r="244" spans="1:6" ht="12" customHeight="1">
      <c r="A244" s="6"/>
      <c r="B244" s="6"/>
      <c r="C244" s="54"/>
      <c r="D244" s="54"/>
      <c r="E244" s="54"/>
      <c r="F244" s="54"/>
    </row>
    <row r="245" spans="1:6" ht="12" customHeight="1">
      <c r="A245" s="6"/>
      <c r="B245" s="6"/>
      <c r="C245" s="54"/>
      <c r="D245" s="54"/>
      <c r="E245" s="54"/>
      <c r="F245" s="54"/>
    </row>
    <row r="246" spans="1:6" ht="12" customHeight="1">
      <c r="A246" s="6"/>
      <c r="B246" s="6"/>
      <c r="C246" s="54"/>
      <c r="D246" s="54"/>
      <c r="E246" s="54"/>
      <c r="F246" s="54"/>
    </row>
    <row r="247" spans="1:6" ht="12" customHeight="1">
      <c r="A247" s="6"/>
      <c r="B247" s="6"/>
      <c r="C247" s="54"/>
      <c r="D247" s="54"/>
      <c r="E247" s="54"/>
      <c r="F247" s="54"/>
    </row>
    <row r="248" spans="1:6" ht="12" customHeight="1">
      <c r="A248" s="6"/>
      <c r="B248" s="6"/>
      <c r="C248" s="54"/>
      <c r="D248" s="54"/>
      <c r="E248" s="54"/>
      <c r="F248" s="54"/>
    </row>
    <row r="249" spans="1:6" ht="12" customHeight="1">
      <c r="A249" s="6"/>
      <c r="B249" s="6"/>
      <c r="C249" s="54"/>
      <c r="D249" s="54"/>
      <c r="E249" s="54"/>
      <c r="F249" s="54"/>
    </row>
    <row r="250" spans="1:6" ht="12" customHeight="1">
      <c r="A250" s="6"/>
      <c r="B250" s="6"/>
      <c r="C250" s="54"/>
      <c r="D250" s="54"/>
      <c r="E250" s="54"/>
      <c r="F250" s="54"/>
    </row>
    <row r="251" spans="1:6" ht="12" customHeight="1">
      <c r="A251" s="6"/>
      <c r="B251" s="6"/>
      <c r="C251" s="54"/>
      <c r="D251" s="54"/>
      <c r="E251" s="54"/>
      <c r="F251" s="54"/>
    </row>
    <row r="252" spans="1:6" ht="12" customHeight="1">
      <c r="A252" s="6"/>
      <c r="B252" s="6"/>
      <c r="C252" s="54"/>
      <c r="D252" s="54"/>
      <c r="E252" s="54"/>
      <c r="F252" s="54"/>
    </row>
    <row r="253" spans="1:6" ht="12" customHeight="1">
      <c r="A253" s="6"/>
      <c r="B253" s="6"/>
      <c r="C253" s="54"/>
      <c r="D253" s="54"/>
      <c r="E253" s="54"/>
      <c r="F253" s="54"/>
    </row>
    <row r="254" spans="1:6" ht="12" customHeight="1">
      <c r="A254" s="6"/>
      <c r="B254" s="6"/>
      <c r="C254" s="54"/>
      <c r="D254" s="54"/>
      <c r="E254" s="54"/>
      <c r="F254" s="54"/>
    </row>
    <row r="255" spans="1:6" ht="12" customHeight="1">
      <c r="A255" s="6"/>
      <c r="B255" s="6"/>
      <c r="C255" s="54"/>
      <c r="D255" s="54"/>
      <c r="E255" s="54"/>
      <c r="F255" s="54"/>
    </row>
    <row r="256" spans="1:6" ht="12" customHeight="1">
      <c r="A256" s="6"/>
      <c r="B256" s="6"/>
      <c r="C256" s="54"/>
      <c r="D256" s="54"/>
      <c r="E256" s="54"/>
      <c r="F256" s="54"/>
    </row>
    <row r="257" spans="1:6" ht="12" customHeight="1">
      <c r="A257" s="6"/>
      <c r="B257" s="6"/>
      <c r="C257" s="54"/>
      <c r="D257" s="54"/>
      <c r="E257" s="54"/>
      <c r="F257" s="54"/>
    </row>
    <row r="258" spans="1:6" ht="12" customHeight="1">
      <c r="A258" s="6"/>
      <c r="B258" s="6"/>
      <c r="C258" s="54"/>
      <c r="D258" s="54"/>
      <c r="E258" s="54"/>
      <c r="F258" s="54"/>
    </row>
    <row r="259" spans="1:6" ht="12" customHeight="1">
      <c r="A259" s="6"/>
      <c r="B259" s="6"/>
      <c r="C259" s="54"/>
      <c r="D259" s="54"/>
      <c r="E259" s="54"/>
      <c r="F259" s="54"/>
    </row>
    <row r="260" spans="1:6" ht="12" customHeight="1">
      <c r="A260" s="6"/>
      <c r="B260" s="6"/>
      <c r="C260" s="54"/>
      <c r="D260" s="54"/>
      <c r="E260" s="54"/>
      <c r="F260" s="54"/>
    </row>
    <row r="261" spans="1:6" ht="12" customHeight="1">
      <c r="A261" s="6"/>
      <c r="B261" s="6"/>
      <c r="C261" s="54"/>
      <c r="D261" s="54"/>
      <c r="E261" s="54"/>
      <c r="F261" s="54"/>
    </row>
    <row r="262" spans="1:6" ht="12" customHeight="1">
      <c r="A262" s="6"/>
      <c r="B262" s="6"/>
      <c r="C262" s="54"/>
      <c r="D262" s="54"/>
      <c r="E262" s="54"/>
      <c r="F262" s="54"/>
    </row>
    <row r="263" spans="1:6" ht="12" customHeight="1">
      <c r="A263" s="6"/>
      <c r="B263" s="6"/>
      <c r="C263" s="54"/>
      <c r="D263" s="54"/>
      <c r="E263" s="54"/>
      <c r="F263" s="54"/>
    </row>
    <row r="264" spans="1:6" ht="12" customHeight="1">
      <c r="A264" s="6"/>
      <c r="B264" s="6"/>
      <c r="C264" s="54"/>
      <c r="D264" s="54"/>
      <c r="E264" s="54"/>
      <c r="F264" s="54"/>
    </row>
    <row r="265" spans="1:6" ht="12" customHeight="1">
      <c r="A265" s="6"/>
      <c r="B265" s="6"/>
      <c r="C265" s="54"/>
      <c r="D265" s="54"/>
      <c r="E265" s="54"/>
      <c r="F265" s="54"/>
    </row>
    <row r="266" spans="1:6" ht="12" customHeight="1">
      <c r="A266" s="6"/>
      <c r="B266" s="6"/>
      <c r="C266" s="54"/>
      <c r="D266" s="54"/>
      <c r="E266" s="54"/>
      <c r="F266" s="54"/>
    </row>
    <row r="267" spans="1:6" ht="12" customHeight="1">
      <c r="A267" s="6"/>
      <c r="B267" s="6"/>
      <c r="C267" s="54"/>
      <c r="D267" s="54"/>
      <c r="E267" s="54"/>
      <c r="F267" s="54"/>
    </row>
    <row r="268" spans="1:6" ht="12" customHeight="1">
      <c r="A268" s="6"/>
      <c r="B268" s="6"/>
      <c r="C268" s="54"/>
      <c r="D268" s="54"/>
      <c r="E268" s="54"/>
      <c r="F268" s="54"/>
    </row>
    <row r="269" spans="1:6" ht="12" customHeight="1">
      <c r="A269" s="6"/>
      <c r="B269" s="6"/>
      <c r="C269" s="54"/>
      <c r="D269" s="54"/>
      <c r="E269" s="54"/>
      <c r="F269" s="54"/>
    </row>
    <row r="270" spans="1:6" ht="12" customHeight="1">
      <c r="A270" s="6"/>
      <c r="B270" s="6"/>
      <c r="C270" s="54"/>
      <c r="D270" s="54"/>
      <c r="E270" s="54"/>
      <c r="F270" s="54"/>
    </row>
    <row r="271" spans="1:6" ht="12" customHeight="1">
      <c r="A271" s="6"/>
      <c r="B271" s="6"/>
      <c r="C271" s="54"/>
      <c r="D271" s="54"/>
      <c r="E271" s="54"/>
      <c r="F271" s="54"/>
    </row>
    <row r="272" spans="1:6" ht="12" customHeight="1">
      <c r="A272" s="6"/>
      <c r="B272" s="6"/>
      <c r="C272" s="54"/>
      <c r="D272" s="54"/>
      <c r="E272" s="54"/>
      <c r="F272" s="54"/>
    </row>
    <row r="273" spans="1:6" ht="12" customHeight="1">
      <c r="A273" s="6"/>
      <c r="B273" s="6"/>
      <c r="C273" s="54"/>
      <c r="D273" s="54"/>
      <c r="E273" s="54"/>
      <c r="F273" s="54"/>
    </row>
    <row r="274" spans="1:6" ht="12" customHeight="1">
      <c r="A274" s="6"/>
      <c r="B274" s="6"/>
      <c r="C274" s="54"/>
      <c r="D274" s="54"/>
      <c r="E274" s="54"/>
      <c r="F274" s="54"/>
    </row>
    <row r="275" spans="1:6" ht="12" customHeight="1">
      <c r="A275" s="6"/>
      <c r="B275" s="6"/>
      <c r="C275" s="54"/>
      <c r="D275" s="54"/>
      <c r="E275" s="54"/>
      <c r="F275" s="54"/>
    </row>
    <row r="276" spans="1:6" ht="12" customHeight="1">
      <c r="A276" s="6"/>
      <c r="B276" s="6"/>
      <c r="C276" s="54"/>
      <c r="D276" s="54"/>
      <c r="E276" s="54"/>
      <c r="F276" s="54"/>
    </row>
    <row r="277" spans="1:6" ht="12" customHeight="1">
      <c r="A277" s="6"/>
      <c r="B277" s="6"/>
      <c r="C277" s="54"/>
      <c r="D277" s="54"/>
      <c r="E277" s="54"/>
      <c r="F277" s="54"/>
    </row>
    <row r="278" spans="1:6" ht="12" customHeight="1">
      <c r="A278" s="6"/>
      <c r="B278" s="6"/>
      <c r="C278" s="54"/>
      <c r="D278" s="54"/>
      <c r="E278" s="54"/>
      <c r="F278" s="54"/>
    </row>
    <row r="279" spans="1:6" ht="12" customHeight="1">
      <c r="A279" s="6"/>
      <c r="B279" s="6"/>
      <c r="C279" s="54"/>
      <c r="D279" s="54"/>
      <c r="E279" s="54"/>
      <c r="F279" s="54"/>
    </row>
    <row r="280" spans="1:6" ht="12" customHeight="1">
      <c r="A280" s="6"/>
      <c r="B280" s="6"/>
      <c r="C280" s="54"/>
      <c r="D280" s="54"/>
      <c r="E280" s="54"/>
      <c r="F280" s="54"/>
    </row>
    <row r="281" spans="1:6" ht="12" customHeight="1">
      <c r="A281" s="6"/>
      <c r="B281" s="6"/>
      <c r="C281" s="54"/>
      <c r="D281" s="54"/>
      <c r="E281" s="54"/>
      <c r="F281" s="54"/>
    </row>
    <row r="282" spans="1:6" ht="12" customHeight="1">
      <c r="A282" s="6"/>
      <c r="B282" s="6"/>
      <c r="C282" s="54"/>
      <c r="D282" s="54"/>
      <c r="E282" s="54"/>
      <c r="F282" s="54"/>
    </row>
    <row r="283" spans="1:6" ht="12" customHeight="1">
      <c r="A283" s="6"/>
      <c r="B283" s="6"/>
      <c r="C283" s="54"/>
      <c r="D283" s="54"/>
      <c r="E283" s="54"/>
      <c r="F283" s="54"/>
    </row>
    <row r="284" spans="1:6" ht="12" customHeight="1">
      <c r="A284" s="6"/>
      <c r="B284" s="6"/>
      <c r="C284" s="54"/>
      <c r="D284" s="54"/>
      <c r="E284" s="54"/>
      <c r="F284" s="54"/>
    </row>
    <row r="285" spans="1:6" ht="12" customHeight="1">
      <c r="A285" s="6"/>
      <c r="B285" s="6"/>
      <c r="C285" s="54"/>
      <c r="D285" s="54"/>
      <c r="E285" s="54"/>
      <c r="F285" s="54"/>
    </row>
    <row r="286" spans="1:6" ht="12" customHeight="1">
      <c r="A286" s="6"/>
      <c r="B286" s="6"/>
      <c r="C286" s="54"/>
      <c r="D286" s="54"/>
      <c r="E286" s="54"/>
      <c r="F286" s="54"/>
    </row>
    <row r="287" spans="1:6" ht="12" customHeight="1">
      <c r="A287" s="6"/>
      <c r="B287" s="6"/>
      <c r="C287" s="54"/>
      <c r="D287" s="54"/>
      <c r="E287" s="54"/>
      <c r="F287" s="54"/>
    </row>
    <row r="288" spans="1:6" ht="12" customHeight="1">
      <c r="A288" s="6"/>
      <c r="B288" s="6"/>
      <c r="C288" s="54"/>
      <c r="D288" s="54"/>
      <c r="E288" s="54"/>
      <c r="F288" s="54"/>
    </row>
    <row r="289" spans="1:6" ht="12" customHeight="1">
      <c r="A289" s="6"/>
      <c r="B289" s="6"/>
      <c r="C289" s="54"/>
      <c r="D289" s="54"/>
      <c r="E289" s="54"/>
      <c r="F289" s="54"/>
    </row>
    <row r="290" spans="1:6" ht="12" customHeight="1">
      <c r="A290" s="6"/>
      <c r="B290" s="6"/>
      <c r="C290" s="54"/>
      <c r="D290" s="54"/>
      <c r="E290" s="54"/>
      <c r="F290" s="54"/>
    </row>
    <row r="291" spans="1:6" ht="12" customHeight="1">
      <c r="A291" s="6"/>
      <c r="B291" s="6"/>
      <c r="C291" s="54"/>
      <c r="D291" s="54"/>
      <c r="E291" s="54"/>
      <c r="F291" s="54"/>
    </row>
    <row r="292" spans="1:6" ht="12" customHeight="1">
      <c r="A292" s="6"/>
      <c r="B292" s="6"/>
      <c r="C292" s="54"/>
      <c r="D292" s="54"/>
      <c r="E292" s="54"/>
      <c r="F292" s="54"/>
    </row>
    <row r="293" spans="1:6" ht="12" customHeight="1">
      <c r="A293" s="6"/>
      <c r="B293" s="6"/>
      <c r="C293" s="54"/>
      <c r="D293" s="54"/>
      <c r="E293" s="54"/>
      <c r="F293" s="54"/>
    </row>
    <row r="294" spans="1:6" ht="12" customHeight="1">
      <c r="A294" s="6"/>
      <c r="B294" s="6"/>
      <c r="C294" s="54"/>
      <c r="D294" s="54"/>
      <c r="E294" s="54"/>
      <c r="F294" s="54"/>
    </row>
    <row r="295" spans="1:6" ht="12" customHeight="1">
      <c r="A295" s="6"/>
      <c r="B295" s="6"/>
      <c r="C295" s="54"/>
      <c r="D295" s="54"/>
      <c r="E295" s="54"/>
      <c r="F295" s="54"/>
    </row>
    <row r="296" spans="1:6" ht="12" customHeight="1">
      <c r="A296" s="6"/>
      <c r="B296" s="6"/>
      <c r="C296" s="54"/>
      <c r="D296" s="54"/>
      <c r="E296" s="54"/>
      <c r="F296" s="54"/>
    </row>
    <row r="297" spans="1:6" ht="12" customHeight="1">
      <c r="A297" s="6"/>
      <c r="B297" s="6"/>
      <c r="C297" s="54"/>
      <c r="D297" s="54"/>
      <c r="E297" s="54"/>
      <c r="F297" s="54"/>
    </row>
    <row r="298" spans="1:6" ht="12" customHeight="1">
      <c r="A298" s="6"/>
      <c r="B298" s="6"/>
      <c r="C298" s="54"/>
      <c r="D298" s="54"/>
      <c r="E298" s="54"/>
      <c r="F298" s="54"/>
    </row>
    <row r="299" spans="1:6" ht="12" customHeight="1">
      <c r="A299" s="6"/>
      <c r="B299" s="6"/>
      <c r="C299" s="54"/>
      <c r="D299" s="54"/>
      <c r="E299" s="54"/>
      <c r="F299" s="54"/>
    </row>
    <row r="300" spans="1:6" ht="12" customHeight="1">
      <c r="A300" s="6"/>
      <c r="B300" s="6"/>
      <c r="C300" s="54"/>
      <c r="D300" s="54"/>
      <c r="E300" s="54"/>
      <c r="F300" s="54"/>
    </row>
    <row r="301" spans="1:6" ht="12" customHeight="1">
      <c r="A301" s="6"/>
      <c r="B301" s="6"/>
      <c r="C301" s="54"/>
      <c r="D301" s="54"/>
      <c r="E301" s="54"/>
      <c r="F301" s="54"/>
    </row>
    <row r="302" spans="1:6" ht="12" customHeight="1">
      <c r="A302" s="6"/>
      <c r="B302" s="6"/>
      <c r="C302" s="54"/>
      <c r="D302" s="54"/>
      <c r="E302" s="54"/>
      <c r="F302" s="54"/>
    </row>
    <row r="303" spans="1:6" ht="12" customHeight="1">
      <c r="A303" s="6"/>
      <c r="B303" s="6"/>
      <c r="C303" s="54"/>
      <c r="D303" s="54"/>
      <c r="E303" s="54"/>
      <c r="F303" s="54"/>
    </row>
    <row r="304" spans="1:6" ht="12" customHeight="1">
      <c r="A304" s="6"/>
      <c r="B304" s="6"/>
      <c r="C304" s="54"/>
      <c r="D304" s="54"/>
      <c r="E304" s="54"/>
      <c r="F304" s="54"/>
    </row>
    <row r="305" spans="1:6" ht="12" customHeight="1">
      <c r="A305" s="6"/>
      <c r="B305" s="6"/>
      <c r="C305" s="54"/>
      <c r="D305" s="54"/>
      <c r="E305" s="54"/>
      <c r="F305" s="54"/>
    </row>
    <row r="306" spans="1:6" ht="12" customHeight="1">
      <c r="A306" s="6"/>
      <c r="B306" s="6"/>
      <c r="C306" s="54"/>
      <c r="D306" s="54"/>
      <c r="E306" s="54"/>
      <c r="F306" s="54"/>
    </row>
    <row r="307" spans="1:6" ht="12" customHeight="1">
      <c r="A307" s="6"/>
      <c r="B307" s="6"/>
      <c r="C307" s="54"/>
      <c r="D307" s="54"/>
      <c r="E307" s="54"/>
      <c r="F307" s="54"/>
    </row>
    <row r="308" spans="1:6" ht="12" customHeight="1">
      <c r="A308" s="6"/>
      <c r="B308" s="6"/>
      <c r="C308" s="54"/>
      <c r="D308" s="54"/>
      <c r="E308" s="54"/>
      <c r="F308" s="54"/>
    </row>
    <row r="309" spans="1:6" ht="12" customHeight="1">
      <c r="A309" s="6"/>
      <c r="B309" s="6"/>
      <c r="C309" s="54"/>
      <c r="D309" s="54"/>
      <c r="E309" s="54"/>
      <c r="F309" s="54"/>
    </row>
    <row r="310" spans="1:6" ht="12" customHeight="1">
      <c r="A310" s="6"/>
      <c r="B310" s="6"/>
      <c r="C310" s="54"/>
      <c r="D310" s="54"/>
      <c r="E310" s="54"/>
      <c r="F310" s="54"/>
    </row>
    <row r="311" spans="1:6" ht="12" customHeight="1">
      <c r="A311" s="6"/>
      <c r="B311" s="6"/>
      <c r="C311" s="54"/>
      <c r="D311" s="54"/>
      <c r="E311" s="54"/>
      <c r="F311" s="54"/>
    </row>
    <row r="312" spans="1:6" ht="12" customHeight="1">
      <c r="A312" s="6"/>
      <c r="B312" s="6"/>
      <c r="C312" s="54"/>
      <c r="D312" s="54"/>
      <c r="E312" s="54"/>
      <c r="F312" s="54"/>
    </row>
    <row r="313" spans="1:6" ht="12" customHeight="1">
      <c r="A313" s="6"/>
      <c r="B313" s="6"/>
      <c r="C313" s="54"/>
      <c r="D313" s="54"/>
      <c r="E313" s="54"/>
      <c r="F313" s="54"/>
    </row>
    <row r="314" spans="1:6" ht="12" customHeight="1">
      <c r="A314" s="6"/>
      <c r="B314" s="6"/>
      <c r="C314" s="54"/>
      <c r="D314" s="54"/>
      <c r="E314" s="54"/>
      <c r="F314" s="54"/>
    </row>
    <row r="315" spans="1:6" ht="12" customHeight="1">
      <c r="A315" s="6"/>
      <c r="B315" s="6"/>
      <c r="C315" s="54"/>
      <c r="D315" s="54"/>
      <c r="E315" s="54"/>
      <c r="F315" s="54"/>
    </row>
    <row r="316" spans="1:6" ht="12" customHeight="1">
      <c r="A316" s="6"/>
      <c r="B316" s="6"/>
      <c r="C316" s="54"/>
      <c r="D316" s="54"/>
      <c r="E316" s="54"/>
      <c r="F316" s="54"/>
    </row>
    <row r="317" spans="1:6" ht="12" customHeight="1">
      <c r="A317" s="6"/>
      <c r="B317" s="6"/>
      <c r="C317" s="54"/>
      <c r="D317" s="54"/>
      <c r="E317" s="54"/>
      <c r="F317" s="54"/>
    </row>
    <row r="318" spans="1:6" ht="12" customHeight="1">
      <c r="A318" s="6"/>
      <c r="B318" s="6"/>
      <c r="C318" s="54"/>
      <c r="D318" s="54"/>
      <c r="E318" s="54"/>
      <c r="F318" s="54"/>
    </row>
    <row r="319" spans="1:6" ht="12" customHeight="1">
      <c r="A319" s="6"/>
      <c r="B319" s="6"/>
      <c r="C319" s="54"/>
      <c r="D319" s="54"/>
      <c r="E319" s="54"/>
      <c r="F319" s="54"/>
    </row>
    <row r="320" spans="1:6" ht="12" customHeight="1">
      <c r="A320" s="6"/>
      <c r="B320" s="6"/>
      <c r="C320" s="54"/>
      <c r="D320" s="54"/>
      <c r="E320" s="54"/>
      <c r="F320" s="54"/>
    </row>
    <row r="321" spans="1:6" ht="12" customHeight="1">
      <c r="A321" s="6"/>
      <c r="B321" s="6"/>
      <c r="C321" s="54"/>
      <c r="D321" s="54"/>
      <c r="E321" s="54"/>
      <c r="F321" s="54"/>
    </row>
    <row r="322" spans="1:6" ht="12" customHeight="1">
      <c r="A322" s="6"/>
      <c r="B322" s="6"/>
      <c r="C322" s="54"/>
      <c r="D322" s="54"/>
      <c r="E322" s="54"/>
      <c r="F322" s="54"/>
    </row>
    <row r="323" spans="1:6" ht="12" customHeight="1">
      <c r="A323" s="6"/>
      <c r="B323" s="6"/>
      <c r="C323" s="54"/>
      <c r="D323" s="54"/>
      <c r="E323" s="54"/>
      <c r="F323" s="54"/>
    </row>
    <row r="324" spans="1:6" ht="12" customHeight="1">
      <c r="A324" s="6"/>
      <c r="B324" s="6"/>
      <c r="C324" s="54"/>
      <c r="D324" s="54"/>
      <c r="E324" s="54"/>
      <c r="F324" s="54"/>
    </row>
    <row r="325" spans="1:6" ht="12" customHeight="1">
      <c r="A325" s="6"/>
      <c r="B325" s="6"/>
      <c r="C325" s="54"/>
      <c r="D325" s="54"/>
      <c r="E325" s="54"/>
      <c r="F325" s="54"/>
    </row>
    <row r="326" spans="1:6" ht="12" customHeight="1">
      <c r="A326" s="6"/>
      <c r="B326" s="6"/>
      <c r="C326" s="54"/>
      <c r="D326" s="54"/>
      <c r="E326" s="54"/>
      <c r="F326" s="54"/>
    </row>
    <row r="327" spans="1:6" ht="12" customHeight="1">
      <c r="A327" s="6"/>
      <c r="B327" s="6"/>
      <c r="C327" s="54"/>
      <c r="D327" s="54"/>
      <c r="E327" s="54"/>
      <c r="F327" s="54"/>
    </row>
    <row r="328" spans="1:6" ht="12" customHeight="1">
      <c r="A328" s="6"/>
      <c r="B328" s="6"/>
      <c r="C328" s="54"/>
      <c r="D328" s="54"/>
      <c r="E328" s="54"/>
      <c r="F328" s="54"/>
    </row>
    <row r="329" spans="1:6" ht="12" customHeight="1">
      <c r="A329" s="6"/>
      <c r="B329" s="6"/>
      <c r="C329" s="54"/>
      <c r="D329" s="54"/>
      <c r="E329" s="54"/>
      <c r="F329" s="54"/>
    </row>
    <row r="330" spans="1:6" ht="12" customHeight="1">
      <c r="A330" s="6"/>
      <c r="B330" s="6"/>
      <c r="C330" s="54"/>
      <c r="D330" s="54"/>
      <c r="E330" s="54"/>
      <c r="F330" s="54"/>
    </row>
    <row r="331" spans="1:6" ht="12" customHeight="1">
      <c r="A331" s="6"/>
      <c r="B331" s="6"/>
      <c r="C331" s="54"/>
      <c r="D331" s="54"/>
      <c r="E331" s="54"/>
      <c r="F331" s="54"/>
    </row>
    <row r="332" spans="1:6" ht="12" customHeight="1">
      <c r="A332" s="6"/>
      <c r="B332" s="6"/>
      <c r="C332" s="54"/>
      <c r="D332" s="54"/>
      <c r="E332" s="54"/>
      <c r="F332" s="54"/>
    </row>
    <row r="333" spans="1:6" ht="12" customHeight="1">
      <c r="A333" s="6"/>
      <c r="B333" s="6"/>
      <c r="C333" s="54"/>
      <c r="D333" s="54"/>
      <c r="E333" s="54"/>
      <c r="F333" s="54"/>
    </row>
    <row r="334" spans="1:6" ht="12" customHeight="1">
      <c r="A334" s="6"/>
      <c r="B334" s="6"/>
      <c r="C334" s="54"/>
      <c r="D334" s="54"/>
      <c r="E334" s="54"/>
      <c r="F334" s="54"/>
    </row>
    <row r="335" spans="1:6" ht="12" customHeight="1">
      <c r="A335" s="6"/>
      <c r="B335" s="6"/>
      <c r="C335" s="54"/>
      <c r="D335" s="54"/>
      <c r="E335" s="54"/>
      <c r="F335" s="54"/>
    </row>
    <row r="336" spans="1:6" ht="12" customHeight="1">
      <c r="A336" s="6"/>
      <c r="B336" s="6"/>
      <c r="C336" s="54"/>
      <c r="D336" s="54"/>
      <c r="E336" s="54"/>
      <c r="F336" s="54"/>
    </row>
    <row r="337" spans="1:6" ht="12" customHeight="1">
      <c r="A337" s="6"/>
      <c r="B337" s="6"/>
      <c r="C337" s="54"/>
      <c r="D337" s="54"/>
      <c r="E337" s="54"/>
      <c r="F337" s="54"/>
    </row>
    <row r="338" spans="1:6" ht="12" customHeight="1">
      <c r="A338" s="6"/>
      <c r="B338" s="6"/>
      <c r="C338" s="54"/>
      <c r="D338" s="54"/>
      <c r="E338" s="54"/>
      <c r="F338" s="54"/>
    </row>
    <row r="339" spans="1:6" ht="12" customHeight="1">
      <c r="A339" s="6"/>
      <c r="B339" s="6"/>
      <c r="C339" s="54"/>
      <c r="D339" s="54"/>
      <c r="E339" s="54"/>
      <c r="F339" s="54"/>
    </row>
    <row r="340" spans="1:6" ht="12" customHeight="1">
      <c r="A340" s="6"/>
      <c r="B340" s="6"/>
      <c r="C340" s="54"/>
      <c r="D340" s="54"/>
      <c r="E340" s="54"/>
      <c r="F340" s="54"/>
    </row>
    <row r="341" spans="1:6" ht="12" customHeight="1">
      <c r="A341" s="6"/>
      <c r="B341" s="6"/>
      <c r="C341" s="54"/>
      <c r="D341" s="54"/>
      <c r="E341" s="54"/>
      <c r="F341" s="54"/>
    </row>
    <row r="342" spans="1:6" ht="12" customHeight="1">
      <c r="A342" s="6"/>
      <c r="B342" s="6"/>
      <c r="C342" s="54"/>
      <c r="D342" s="54"/>
      <c r="E342" s="54"/>
      <c r="F342" s="54"/>
    </row>
    <row r="343" spans="1:6" ht="12" customHeight="1">
      <c r="A343" s="6"/>
      <c r="B343" s="6"/>
      <c r="C343" s="54"/>
      <c r="D343" s="54"/>
      <c r="E343" s="54"/>
      <c r="F343" s="54"/>
    </row>
    <row r="344" spans="1:6" ht="12" customHeight="1">
      <c r="A344" s="6"/>
      <c r="B344" s="6"/>
      <c r="C344" s="54"/>
      <c r="D344" s="54"/>
      <c r="E344" s="54"/>
      <c r="F344" s="54"/>
    </row>
    <row r="345" spans="1:6" ht="12" customHeight="1">
      <c r="A345" s="6"/>
      <c r="B345" s="6"/>
      <c r="C345" s="54"/>
      <c r="D345" s="54"/>
      <c r="E345" s="54"/>
      <c r="F345" s="54"/>
    </row>
    <row r="346" spans="1:6" ht="12" customHeight="1">
      <c r="A346" s="6"/>
      <c r="B346" s="6"/>
      <c r="C346" s="54"/>
      <c r="D346" s="54"/>
      <c r="E346" s="54"/>
      <c r="F346" s="54"/>
    </row>
    <row r="347" spans="1:6" ht="12" customHeight="1">
      <c r="A347" s="6"/>
      <c r="B347" s="6"/>
      <c r="C347" s="54"/>
      <c r="D347" s="54"/>
      <c r="E347" s="54"/>
      <c r="F347" s="54"/>
    </row>
    <row r="348" spans="1:6" ht="12" customHeight="1">
      <c r="A348" s="6"/>
      <c r="B348" s="6"/>
      <c r="C348" s="54"/>
      <c r="D348" s="54"/>
      <c r="E348" s="54"/>
      <c r="F348" s="54"/>
    </row>
    <row r="349" spans="1:6" ht="12" customHeight="1">
      <c r="A349" s="6"/>
      <c r="B349" s="6"/>
      <c r="C349" s="54"/>
      <c r="D349" s="54"/>
      <c r="E349" s="54"/>
      <c r="F349" s="54"/>
    </row>
    <row r="350" spans="1:6" ht="12" customHeight="1">
      <c r="A350" s="6"/>
      <c r="B350" s="6"/>
      <c r="C350" s="54"/>
      <c r="D350" s="54"/>
      <c r="E350" s="54"/>
      <c r="F350" s="54"/>
    </row>
    <row r="351" spans="1:6" ht="12" customHeight="1">
      <c r="A351" s="6"/>
      <c r="B351" s="6"/>
      <c r="C351" s="54"/>
      <c r="D351" s="54"/>
      <c r="E351" s="54"/>
      <c r="F351" s="54"/>
    </row>
    <row r="352" spans="1:6" ht="12" customHeight="1">
      <c r="A352" s="6"/>
      <c r="B352" s="6"/>
      <c r="C352" s="54"/>
      <c r="D352" s="54"/>
      <c r="E352" s="54"/>
      <c r="F352" s="54"/>
    </row>
    <row r="353" spans="1:6" ht="12" customHeight="1">
      <c r="A353" s="6"/>
      <c r="B353" s="6"/>
      <c r="C353" s="54"/>
      <c r="D353" s="54"/>
      <c r="E353" s="54"/>
      <c r="F353" s="54"/>
    </row>
    <row r="354" spans="1:6" ht="12" customHeight="1">
      <c r="A354" s="6"/>
      <c r="B354" s="6"/>
      <c r="C354" s="54"/>
      <c r="D354" s="54"/>
      <c r="E354" s="54"/>
      <c r="F354" s="54"/>
    </row>
    <row r="355" spans="1:6" ht="12" customHeight="1">
      <c r="A355" s="6"/>
      <c r="B355" s="6"/>
      <c r="C355" s="54"/>
      <c r="D355" s="54"/>
      <c r="E355" s="54"/>
      <c r="F355" s="54"/>
    </row>
    <row r="356" spans="1:6" ht="12" customHeight="1">
      <c r="A356" s="6"/>
      <c r="B356" s="6"/>
      <c r="C356" s="54"/>
      <c r="D356" s="54"/>
      <c r="E356" s="54"/>
      <c r="F356" s="54"/>
    </row>
    <row r="357" spans="1:6" ht="12" customHeight="1">
      <c r="A357" s="6"/>
      <c r="B357" s="6"/>
      <c r="C357" s="54"/>
      <c r="D357" s="54"/>
      <c r="E357" s="54"/>
      <c r="F357" s="54"/>
    </row>
    <row r="358" spans="1:6" ht="12" customHeight="1">
      <c r="A358" s="6"/>
      <c r="B358" s="6"/>
      <c r="C358" s="54"/>
      <c r="D358" s="54"/>
      <c r="E358" s="54"/>
      <c r="F358" s="54"/>
    </row>
    <row r="359" spans="1:6" ht="12" customHeight="1">
      <c r="A359" s="6"/>
      <c r="B359" s="6"/>
      <c r="C359" s="54"/>
      <c r="D359" s="54"/>
      <c r="E359" s="54"/>
      <c r="F359" s="54"/>
    </row>
    <row r="360" spans="1:6" ht="12" customHeight="1">
      <c r="A360" s="6"/>
      <c r="B360" s="6"/>
      <c r="C360" s="54"/>
      <c r="D360" s="54"/>
      <c r="E360" s="54"/>
      <c r="F360" s="54"/>
    </row>
    <row r="361" spans="1:6" ht="12" customHeight="1">
      <c r="A361" s="6"/>
      <c r="B361" s="6"/>
      <c r="C361" s="54"/>
      <c r="D361" s="54"/>
      <c r="E361" s="54"/>
      <c r="F361" s="54"/>
    </row>
    <row r="362" spans="1:6" ht="12" customHeight="1">
      <c r="A362" s="6"/>
      <c r="B362" s="6"/>
      <c r="C362" s="54"/>
      <c r="D362" s="54"/>
      <c r="E362" s="54"/>
      <c r="F362" s="54"/>
    </row>
    <row r="363" spans="1:6" ht="12" customHeight="1">
      <c r="A363" s="6"/>
      <c r="B363" s="6"/>
      <c r="C363" s="54"/>
      <c r="D363" s="54"/>
      <c r="E363" s="54"/>
      <c r="F363" s="54"/>
    </row>
    <row r="364" spans="1:6" ht="12" customHeight="1">
      <c r="A364" s="6"/>
      <c r="B364" s="6"/>
      <c r="C364" s="54"/>
      <c r="D364" s="54"/>
      <c r="E364" s="54"/>
      <c r="F364" s="54"/>
    </row>
    <row r="365" spans="1:6" ht="12" customHeight="1">
      <c r="A365" s="6"/>
      <c r="B365" s="6"/>
      <c r="C365" s="54"/>
      <c r="D365" s="54"/>
      <c r="E365" s="54"/>
      <c r="F365" s="54"/>
    </row>
    <row r="366" spans="1:6" ht="12" customHeight="1">
      <c r="A366" s="6"/>
      <c r="B366" s="6"/>
      <c r="C366" s="54"/>
      <c r="D366" s="54"/>
      <c r="E366" s="54"/>
      <c r="F366" s="54"/>
    </row>
    <row r="367" spans="1:6" ht="12" customHeight="1">
      <c r="A367" s="6"/>
      <c r="B367" s="6"/>
      <c r="C367" s="54"/>
      <c r="D367" s="54"/>
      <c r="E367" s="54"/>
      <c r="F367" s="54"/>
    </row>
    <row r="368" spans="1:6" ht="12" customHeight="1">
      <c r="A368" s="6"/>
      <c r="B368" s="6"/>
      <c r="C368" s="54"/>
      <c r="D368" s="54"/>
      <c r="E368" s="54"/>
      <c r="F368" s="54"/>
    </row>
    <row r="369" spans="1:6" ht="12" customHeight="1">
      <c r="A369" s="6"/>
      <c r="B369" s="6"/>
      <c r="C369" s="54"/>
      <c r="D369" s="54"/>
      <c r="E369" s="54"/>
      <c r="F369" s="54"/>
    </row>
    <row r="370" spans="1:6" ht="12" customHeight="1">
      <c r="A370" s="6"/>
      <c r="B370" s="6"/>
      <c r="C370" s="54"/>
      <c r="D370" s="54"/>
      <c r="E370" s="54"/>
      <c r="F370" s="54"/>
    </row>
    <row r="371" spans="1:6" ht="12" customHeight="1">
      <c r="A371" s="6"/>
      <c r="B371" s="6"/>
      <c r="C371" s="54"/>
      <c r="D371" s="54"/>
      <c r="E371" s="54"/>
      <c r="F371" s="54"/>
    </row>
    <row r="372" spans="1:6" ht="12" customHeight="1">
      <c r="A372" s="6"/>
      <c r="B372" s="6"/>
      <c r="C372" s="54"/>
      <c r="D372" s="54"/>
      <c r="E372" s="54"/>
      <c r="F372" s="54"/>
    </row>
    <row r="373" spans="1:6" ht="12" customHeight="1">
      <c r="A373" s="6"/>
      <c r="B373" s="6"/>
      <c r="C373" s="54"/>
      <c r="D373" s="54"/>
      <c r="E373" s="54"/>
      <c r="F373" s="54"/>
    </row>
    <row r="374" spans="1:6" ht="12" customHeight="1">
      <c r="A374" s="6"/>
      <c r="B374" s="6"/>
      <c r="C374" s="54"/>
      <c r="D374" s="54"/>
      <c r="E374" s="54"/>
      <c r="F374" s="54"/>
    </row>
    <row r="375" spans="1:6" ht="12" customHeight="1">
      <c r="A375" s="6"/>
      <c r="B375" s="6"/>
      <c r="C375" s="54"/>
      <c r="D375" s="54"/>
      <c r="E375" s="54"/>
      <c r="F375" s="54"/>
    </row>
    <row r="376" spans="1:6" ht="12" customHeight="1">
      <c r="A376" s="6"/>
      <c r="B376" s="6"/>
      <c r="C376" s="54"/>
      <c r="D376" s="54"/>
      <c r="E376" s="54"/>
      <c r="F376" s="54"/>
    </row>
    <row r="377" spans="1:6" ht="12" customHeight="1">
      <c r="A377" s="6"/>
      <c r="B377" s="6"/>
      <c r="C377" s="54"/>
      <c r="D377" s="54"/>
      <c r="E377" s="54"/>
      <c r="F377" s="54"/>
    </row>
    <row r="378" spans="1:6" ht="12" customHeight="1">
      <c r="A378" s="6"/>
      <c r="B378" s="6"/>
      <c r="C378" s="54"/>
      <c r="D378" s="54"/>
      <c r="E378" s="54"/>
      <c r="F378" s="54"/>
    </row>
    <row r="379" spans="1:6" ht="12" customHeight="1">
      <c r="A379" s="6"/>
      <c r="B379" s="6"/>
      <c r="C379" s="54"/>
      <c r="D379" s="54"/>
      <c r="E379" s="54"/>
      <c r="F379" s="54"/>
    </row>
    <row r="380" spans="1:6" ht="12" customHeight="1">
      <c r="A380" s="6"/>
      <c r="B380" s="6"/>
      <c r="C380" s="54"/>
      <c r="D380" s="54"/>
      <c r="E380" s="54"/>
      <c r="F380" s="54"/>
    </row>
    <row r="381" spans="1:6" ht="12" customHeight="1">
      <c r="A381" s="6"/>
      <c r="B381" s="6"/>
      <c r="C381" s="54"/>
      <c r="D381" s="54"/>
      <c r="E381" s="54"/>
      <c r="F381" s="54"/>
    </row>
    <row r="382" spans="1:6" ht="12" customHeight="1">
      <c r="A382" s="6"/>
      <c r="B382" s="6"/>
      <c r="C382" s="54"/>
      <c r="D382" s="54"/>
      <c r="E382" s="54"/>
      <c r="F382" s="54"/>
    </row>
    <row r="383" spans="1:6" ht="12" customHeight="1">
      <c r="A383" s="6"/>
      <c r="B383" s="6"/>
      <c r="C383" s="54"/>
      <c r="D383" s="54"/>
      <c r="E383" s="54"/>
      <c r="F383" s="54"/>
    </row>
    <row r="384" spans="1:6" ht="12" customHeight="1">
      <c r="A384" s="6"/>
      <c r="B384" s="6"/>
      <c r="C384" s="54"/>
      <c r="D384" s="54"/>
      <c r="E384" s="54"/>
      <c r="F384" s="54"/>
    </row>
    <row r="385" spans="1:6" ht="12" customHeight="1">
      <c r="A385" s="6"/>
      <c r="B385" s="6"/>
      <c r="C385" s="54"/>
      <c r="D385" s="54"/>
      <c r="E385" s="54"/>
      <c r="F385" s="54"/>
    </row>
    <row r="386" spans="1:6" ht="12" customHeight="1">
      <c r="A386" s="6"/>
      <c r="B386" s="6"/>
      <c r="C386" s="54"/>
      <c r="D386" s="54"/>
      <c r="E386" s="54"/>
      <c r="F386" s="54"/>
    </row>
    <row r="387" spans="1:6" ht="12" customHeight="1">
      <c r="A387" s="6"/>
      <c r="B387" s="6"/>
      <c r="C387" s="54"/>
      <c r="D387" s="54"/>
      <c r="E387" s="54"/>
      <c r="F387" s="54"/>
    </row>
    <row r="388" spans="1:6" ht="12" customHeight="1">
      <c r="A388" s="6"/>
      <c r="B388" s="6"/>
      <c r="C388" s="54"/>
      <c r="D388" s="54"/>
      <c r="E388" s="54"/>
      <c r="F388" s="54"/>
    </row>
    <row r="389" spans="1:6" ht="12" customHeight="1">
      <c r="A389" s="6"/>
      <c r="B389" s="6"/>
      <c r="C389" s="54"/>
      <c r="D389" s="54"/>
      <c r="E389" s="54"/>
      <c r="F389" s="54"/>
    </row>
    <row r="390" spans="1:6" ht="12" customHeight="1">
      <c r="A390" s="6"/>
      <c r="B390" s="6"/>
      <c r="C390" s="54"/>
      <c r="D390" s="54"/>
      <c r="E390" s="54"/>
      <c r="F390" s="54"/>
    </row>
    <row r="391" spans="1:6" ht="12" customHeight="1">
      <c r="A391" s="6"/>
      <c r="B391" s="6"/>
      <c r="C391" s="54"/>
      <c r="D391" s="54"/>
      <c r="E391" s="54"/>
      <c r="F391" s="54"/>
    </row>
    <row r="392" spans="1:6" ht="12" customHeight="1">
      <c r="A392" s="6"/>
      <c r="B392" s="6"/>
      <c r="C392" s="54"/>
      <c r="D392" s="54"/>
      <c r="E392" s="54"/>
      <c r="F392" s="54"/>
    </row>
    <row r="393" spans="1:6" ht="12" customHeight="1">
      <c r="A393" s="6"/>
      <c r="B393" s="6"/>
      <c r="C393" s="54"/>
      <c r="D393" s="54"/>
      <c r="E393" s="54"/>
      <c r="F393" s="54"/>
    </row>
    <row r="394" spans="1:6" ht="12" customHeight="1">
      <c r="A394" s="6"/>
      <c r="B394" s="6"/>
      <c r="C394" s="54"/>
      <c r="D394" s="54"/>
      <c r="E394" s="54"/>
      <c r="F394" s="54"/>
    </row>
    <row r="395" spans="1:6" ht="12" customHeight="1">
      <c r="A395" s="6"/>
      <c r="B395" s="6"/>
      <c r="C395" s="54"/>
      <c r="D395" s="54"/>
      <c r="E395" s="54"/>
      <c r="F395" s="54"/>
    </row>
    <row r="396" spans="1:6" ht="12" customHeight="1">
      <c r="A396" s="6"/>
      <c r="B396" s="6"/>
      <c r="C396" s="54"/>
      <c r="D396" s="54"/>
      <c r="E396" s="54"/>
      <c r="F396" s="54"/>
    </row>
    <row r="397" spans="1:6" ht="12" customHeight="1">
      <c r="A397" s="6"/>
      <c r="B397" s="6"/>
      <c r="C397" s="54"/>
      <c r="D397" s="54"/>
      <c r="E397" s="54"/>
      <c r="F397" s="54"/>
    </row>
    <row r="398" spans="1:6" ht="12" customHeight="1">
      <c r="A398" s="6"/>
      <c r="B398" s="6"/>
      <c r="C398" s="54"/>
      <c r="D398" s="54"/>
      <c r="E398" s="54"/>
      <c r="F398" s="54"/>
    </row>
    <row r="399" spans="1:6" ht="12" customHeight="1">
      <c r="A399" s="6"/>
      <c r="B399" s="6"/>
      <c r="C399" s="54"/>
      <c r="D399" s="54"/>
      <c r="E399" s="54"/>
      <c r="F399" s="54"/>
    </row>
    <row r="400" spans="1:6" ht="12" customHeight="1">
      <c r="A400" s="6"/>
      <c r="B400" s="6"/>
      <c r="C400" s="54"/>
      <c r="D400" s="54"/>
      <c r="E400" s="54"/>
      <c r="F400" s="54"/>
    </row>
    <row r="401" spans="1:6" ht="12" customHeight="1">
      <c r="A401" s="6"/>
      <c r="B401" s="6"/>
      <c r="C401" s="54"/>
      <c r="D401" s="54"/>
      <c r="E401" s="54"/>
      <c r="F401" s="54"/>
    </row>
    <row r="402" spans="1:6" ht="12" customHeight="1">
      <c r="A402" s="6"/>
      <c r="B402" s="6"/>
      <c r="C402" s="54"/>
      <c r="D402" s="54"/>
      <c r="E402" s="54"/>
      <c r="F402" s="54"/>
    </row>
    <row r="403" spans="1:6" ht="12" customHeight="1">
      <c r="A403" s="6"/>
      <c r="B403" s="6"/>
      <c r="C403" s="54"/>
      <c r="D403" s="54"/>
      <c r="E403" s="54"/>
      <c r="F403" s="54"/>
    </row>
    <row r="404" spans="1:6" ht="12" customHeight="1">
      <c r="A404" s="6"/>
      <c r="B404" s="6"/>
      <c r="C404" s="54"/>
      <c r="D404" s="54"/>
      <c r="E404" s="54"/>
      <c r="F404" s="54"/>
    </row>
    <row r="405" spans="1:6" ht="12" customHeight="1">
      <c r="A405" s="6"/>
      <c r="B405" s="6"/>
      <c r="C405" s="54"/>
      <c r="D405" s="54"/>
      <c r="E405" s="54"/>
      <c r="F405" s="54"/>
    </row>
    <row r="406" spans="1:6" ht="12" customHeight="1">
      <c r="A406" s="6"/>
      <c r="B406" s="6"/>
      <c r="C406" s="54"/>
      <c r="D406" s="54"/>
      <c r="E406" s="54"/>
      <c r="F406" s="54"/>
    </row>
    <row r="407" spans="1:6" ht="12" customHeight="1">
      <c r="A407" s="6"/>
      <c r="B407" s="6"/>
      <c r="C407" s="54"/>
      <c r="D407" s="54"/>
      <c r="E407" s="54"/>
      <c r="F407" s="54"/>
    </row>
    <row r="408" spans="1:6" ht="12" customHeight="1">
      <c r="A408" s="6"/>
      <c r="B408" s="6"/>
      <c r="C408" s="54"/>
      <c r="D408" s="54"/>
      <c r="E408" s="54"/>
      <c r="F408" s="54"/>
    </row>
    <row r="409" spans="1:6" ht="12" customHeight="1">
      <c r="A409" s="6"/>
      <c r="B409" s="6"/>
      <c r="C409" s="54"/>
      <c r="D409" s="54"/>
      <c r="E409" s="54"/>
      <c r="F409" s="54"/>
    </row>
    <row r="410" spans="1:6" ht="12" customHeight="1">
      <c r="A410" s="6"/>
      <c r="B410" s="6"/>
      <c r="C410" s="54"/>
      <c r="D410" s="54"/>
      <c r="E410" s="54"/>
      <c r="F410" s="54"/>
    </row>
    <row r="411" spans="1:6" ht="12" customHeight="1">
      <c r="A411" s="6"/>
      <c r="B411" s="6"/>
      <c r="C411" s="54"/>
      <c r="D411" s="54"/>
      <c r="E411" s="54"/>
      <c r="F411" s="54"/>
    </row>
    <row r="412" spans="1:6" ht="12" customHeight="1">
      <c r="A412" s="6"/>
      <c r="B412" s="6"/>
      <c r="C412" s="54"/>
      <c r="D412" s="54"/>
      <c r="E412" s="54"/>
      <c r="F412" s="54"/>
    </row>
    <row r="413" spans="1:6" ht="12" customHeight="1">
      <c r="A413" s="6"/>
      <c r="B413" s="6"/>
      <c r="C413" s="54"/>
      <c r="D413" s="54"/>
      <c r="E413" s="54"/>
      <c r="F413" s="54"/>
    </row>
    <row r="414" spans="1:6" ht="12" customHeight="1">
      <c r="A414" s="6"/>
      <c r="B414" s="6"/>
      <c r="C414" s="54"/>
      <c r="D414" s="54"/>
      <c r="E414" s="54"/>
      <c r="F414" s="54"/>
    </row>
    <row r="415" spans="1:6" ht="12" customHeight="1">
      <c r="A415" s="6"/>
      <c r="B415" s="6"/>
      <c r="C415" s="54"/>
      <c r="D415" s="54"/>
      <c r="E415" s="54"/>
      <c r="F415" s="54"/>
    </row>
    <row r="416" spans="1:6" ht="12" customHeight="1">
      <c r="A416" s="6"/>
      <c r="B416" s="6"/>
      <c r="C416" s="54"/>
      <c r="D416" s="54"/>
      <c r="E416" s="54"/>
      <c r="F416" s="54"/>
    </row>
    <row r="417" spans="1:6" ht="12" customHeight="1">
      <c r="A417" s="6"/>
      <c r="B417" s="6"/>
      <c r="C417" s="54"/>
      <c r="D417" s="54"/>
      <c r="E417" s="54"/>
      <c r="F417" s="54"/>
    </row>
    <row r="418" spans="1:6" ht="12" customHeight="1">
      <c r="A418" s="6"/>
      <c r="B418" s="6"/>
      <c r="C418" s="54"/>
      <c r="D418" s="54"/>
      <c r="E418" s="54"/>
      <c r="F418" s="54"/>
    </row>
    <row r="419" spans="1:6" ht="12" customHeight="1">
      <c r="A419" s="6"/>
      <c r="B419" s="6"/>
      <c r="C419" s="54"/>
      <c r="D419" s="54"/>
      <c r="E419" s="54"/>
      <c r="F419" s="54"/>
    </row>
    <row r="420" spans="1:6" ht="12" customHeight="1">
      <c r="A420" s="6"/>
      <c r="B420" s="6"/>
      <c r="C420" s="54"/>
      <c r="D420" s="54"/>
      <c r="E420" s="54"/>
      <c r="F420" s="54"/>
    </row>
    <row r="421" spans="1:6" ht="12" customHeight="1">
      <c r="A421" s="6"/>
      <c r="B421" s="6"/>
      <c r="C421" s="54"/>
      <c r="D421" s="54"/>
      <c r="E421" s="54"/>
      <c r="F421" s="54"/>
    </row>
    <row r="422" spans="1:6" ht="12" customHeight="1">
      <c r="A422" s="6"/>
      <c r="B422" s="6"/>
      <c r="C422" s="54"/>
      <c r="D422" s="54"/>
      <c r="E422" s="54"/>
      <c r="F422" s="54"/>
    </row>
    <row r="423" spans="1:6" ht="12" customHeight="1">
      <c r="A423" s="6"/>
      <c r="B423" s="6"/>
      <c r="C423" s="54"/>
      <c r="D423" s="54"/>
      <c r="E423" s="54"/>
      <c r="F423" s="54"/>
    </row>
    <row r="424" spans="1:6" ht="12" customHeight="1">
      <c r="A424" s="6"/>
      <c r="B424" s="6"/>
      <c r="C424" s="54"/>
      <c r="D424" s="54"/>
      <c r="E424" s="54"/>
      <c r="F424" s="54"/>
    </row>
    <row r="425" spans="1:6" ht="12" customHeight="1">
      <c r="A425" s="6"/>
      <c r="B425" s="6"/>
      <c r="C425" s="54"/>
      <c r="D425" s="54"/>
      <c r="E425" s="54"/>
      <c r="F425" s="54"/>
    </row>
    <row r="426" spans="1:6" ht="12" customHeight="1">
      <c r="A426" s="6"/>
      <c r="B426" s="6"/>
      <c r="C426" s="54"/>
      <c r="D426" s="54"/>
      <c r="E426" s="54"/>
      <c r="F426" s="54"/>
    </row>
    <row r="427" spans="1:6" ht="12" customHeight="1">
      <c r="A427" s="6"/>
      <c r="B427" s="6"/>
      <c r="C427" s="54"/>
      <c r="D427" s="54"/>
      <c r="E427" s="54"/>
      <c r="F427" s="54"/>
    </row>
    <row r="428" spans="1:6" ht="12" customHeight="1">
      <c r="A428" s="6"/>
      <c r="B428" s="6"/>
      <c r="C428" s="54"/>
      <c r="D428" s="54"/>
      <c r="E428" s="54"/>
      <c r="F428" s="54"/>
    </row>
    <row r="429" spans="1:6" ht="12" customHeight="1">
      <c r="A429" s="6"/>
      <c r="B429" s="6"/>
      <c r="C429" s="54"/>
      <c r="D429" s="54"/>
      <c r="E429" s="54"/>
      <c r="F429" s="54"/>
    </row>
    <row r="430" spans="1:6" ht="12" customHeight="1">
      <c r="A430" s="6"/>
      <c r="B430" s="6"/>
      <c r="C430" s="54"/>
      <c r="D430" s="54"/>
      <c r="E430" s="54"/>
      <c r="F430" s="54"/>
    </row>
    <row r="431" spans="1:6" ht="12" customHeight="1">
      <c r="A431" s="6"/>
      <c r="B431" s="6"/>
      <c r="C431" s="54"/>
      <c r="D431" s="54"/>
      <c r="E431" s="54"/>
      <c r="F431" s="54"/>
    </row>
    <row r="432" spans="1:6" ht="12" customHeight="1">
      <c r="A432" s="6"/>
      <c r="B432" s="6"/>
      <c r="C432" s="54"/>
      <c r="D432" s="54"/>
      <c r="E432" s="54"/>
      <c r="F432" s="54"/>
    </row>
    <row r="433" spans="1:6" ht="12" customHeight="1">
      <c r="A433" s="6"/>
      <c r="B433" s="6"/>
      <c r="C433" s="54"/>
      <c r="D433" s="54"/>
      <c r="E433" s="54"/>
      <c r="F433" s="54"/>
    </row>
    <row r="434" spans="1:6" ht="12" customHeight="1">
      <c r="A434" s="6"/>
      <c r="B434" s="6"/>
      <c r="C434" s="54"/>
      <c r="D434" s="54"/>
      <c r="E434" s="54"/>
      <c r="F434" s="54"/>
    </row>
    <row r="435" spans="1:6" ht="12" customHeight="1">
      <c r="A435" s="6"/>
      <c r="B435" s="6"/>
      <c r="C435" s="54"/>
      <c r="D435" s="54"/>
      <c r="E435" s="54"/>
      <c r="F435" s="54"/>
    </row>
    <row r="436" spans="1:6" ht="12" customHeight="1">
      <c r="A436" s="6"/>
      <c r="B436" s="6"/>
      <c r="C436" s="54"/>
      <c r="D436" s="54"/>
      <c r="E436" s="54"/>
      <c r="F436" s="54"/>
    </row>
    <row r="437" spans="1:6" ht="12" customHeight="1">
      <c r="A437" s="6"/>
      <c r="B437" s="6"/>
      <c r="C437" s="54"/>
      <c r="D437" s="54"/>
      <c r="E437" s="54"/>
      <c r="F437" s="54"/>
    </row>
    <row r="438" spans="1:6" ht="12" customHeight="1">
      <c r="A438" s="6"/>
      <c r="B438" s="6"/>
      <c r="C438" s="54"/>
      <c r="D438" s="54"/>
      <c r="E438" s="54"/>
      <c r="F438" s="54"/>
    </row>
    <row r="439" spans="1:6" ht="12" customHeight="1">
      <c r="A439" s="6"/>
      <c r="B439" s="6"/>
      <c r="C439" s="54"/>
      <c r="D439" s="54"/>
      <c r="E439" s="54"/>
      <c r="F439" s="54"/>
    </row>
    <row r="440" spans="1:6" ht="12" customHeight="1">
      <c r="A440" s="6"/>
      <c r="B440" s="6"/>
      <c r="C440" s="54"/>
      <c r="D440" s="54"/>
      <c r="E440" s="54"/>
      <c r="F440" s="54"/>
    </row>
    <row r="441" spans="1:6" ht="12" customHeight="1">
      <c r="A441" s="6"/>
      <c r="B441" s="6"/>
      <c r="C441" s="54"/>
      <c r="D441" s="54"/>
      <c r="E441" s="54"/>
      <c r="F441" s="54"/>
    </row>
    <row r="442" spans="1:6" ht="12" customHeight="1">
      <c r="A442" s="6"/>
      <c r="B442" s="6"/>
      <c r="C442" s="54"/>
      <c r="D442" s="54"/>
      <c r="E442" s="54"/>
      <c r="F442" s="54"/>
    </row>
    <row r="443" spans="1:6" ht="12" customHeight="1">
      <c r="A443" s="6"/>
      <c r="B443" s="6"/>
      <c r="C443" s="54"/>
      <c r="D443" s="54"/>
      <c r="E443" s="54"/>
      <c r="F443" s="54"/>
    </row>
    <row r="444" spans="1:6" ht="12" customHeight="1">
      <c r="A444" s="6"/>
      <c r="B444" s="6"/>
      <c r="C444" s="54"/>
      <c r="D444" s="54"/>
      <c r="E444" s="54"/>
      <c r="F444" s="54"/>
    </row>
    <row r="445" spans="1:6" ht="12" customHeight="1">
      <c r="A445" s="6"/>
      <c r="B445" s="6"/>
      <c r="C445" s="54"/>
      <c r="D445" s="54"/>
      <c r="E445" s="54"/>
      <c r="F445" s="54"/>
    </row>
    <row r="446" spans="1:6" ht="12" customHeight="1">
      <c r="A446" s="6"/>
      <c r="B446" s="6"/>
      <c r="C446" s="54"/>
      <c r="D446" s="54"/>
      <c r="E446" s="54"/>
      <c r="F446" s="54"/>
    </row>
    <row r="447" spans="1:6" ht="12" customHeight="1">
      <c r="A447" s="6"/>
      <c r="B447" s="6"/>
      <c r="C447" s="54"/>
      <c r="D447" s="54"/>
      <c r="E447" s="54"/>
      <c r="F447" s="54"/>
    </row>
    <row r="448" spans="1:6" ht="12" customHeight="1">
      <c r="A448" s="6"/>
      <c r="B448" s="6"/>
      <c r="C448" s="54"/>
      <c r="D448" s="54"/>
      <c r="E448" s="54"/>
      <c r="F448" s="54"/>
    </row>
    <row r="449" spans="1:6" ht="12" customHeight="1">
      <c r="A449" s="6"/>
      <c r="B449" s="6"/>
      <c r="C449" s="54"/>
      <c r="D449" s="54"/>
      <c r="E449" s="54"/>
      <c r="F449" s="54"/>
    </row>
    <row r="450" spans="1:6" ht="12" customHeight="1">
      <c r="A450" s="6"/>
      <c r="B450" s="6"/>
      <c r="C450" s="54"/>
      <c r="D450" s="54"/>
      <c r="E450" s="54"/>
      <c r="F450" s="54"/>
    </row>
    <row r="451" spans="1:6" ht="12" customHeight="1">
      <c r="A451" s="6"/>
      <c r="B451" s="6"/>
      <c r="C451" s="54"/>
      <c r="D451" s="54"/>
      <c r="E451" s="54"/>
      <c r="F451" s="54"/>
    </row>
    <row r="452" spans="1:6" ht="12" customHeight="1">
      <c r="A452" s="6"/>
      <c r="B452" s="6"/>
      <c r="C452" s="54"/>
      <c r="D452" s="54"/>
      <c r="E452" s="54"/>
      <c r="F452" s="54"/>
    </row>
    <row r="453" spans="1:6" ht="12" customHeight="1">
      <c r="A453" s="6"/>
      <c r="B453" s="6"/>
      <c r="C453" s="54"/>
      <c r="D453" s="54"/>
      <c r="E453" s="54"/>
      <c r="F453" s="54"/>
    </row>
    <row r="454" spans="1:6" ht="12" customHeight="1">
      <c r="A454" s="6"/>
      <c r="B454" s="6"/>
      <c r="C454" s="54"/>
      <c r="D454" s="54"/>
      <c r="E454" s="54"/>
      <c r="F454" s="54"/>
    </row>
    <row r="455" spans="1:6" ht="12" customHeight="1">
      <c r="A455" s="6"/>
      <c r="B455" s="6"/>
      <c r="C455" s="54"/>
      <c r="D455" s="54"/>
      <c r="E455" s="54"/>
      <c r="F455" s="54"/>
    </row>
    <row r="456" spans="1:6" ht="12" customHeight="1">
      <c r="A456" s="6"/>
      <c r="B456" s="6"/>
      <c r="C456" s="54"/>
      <c r="D456" s="54"/>
      <c r="E456" s="54"/>
      <c r="F456" s="54"/>
    </row>
    <row r="457" spans="1:6" ht="12" customHeight="1">
      <c r="A457" s="6"/>
      <c r="B457" s="6"/>
      <c r="C457" s="54"/>
      <c r="D457" s="54"/>
      <c r="E457" s="54"/>
      <c r="F457" s="54"/>
    </row>
    <row r="458" spans="1:6" ht="12" customHeight="1">
      <c r="A458" s="6"/>
      <c r="B458" s="6"/>
      <c r="C458" s="54"/>
      <c r="D458" s="54"/>
      <c r="E458" s="54"/>
      <c r="F458" s="54"/>
    </row>
    <row r="459" spans="1:6" ht="12" customHeight="1">
      <c r="A459" s="6"/>
      <c r="B459" s="6"/>
      <c r="C459" s="54"/>
      <c r="D459" s="54"/>
      <c r="E459" s="54"/>
      <c r="F459" s="54"/>
    </row>
    <row r="460" spans="1:6" ht="12" customHeight="1">
      <c r="A460" s="6"/>
      <c r="B460" s="6"/>
      <c r="C460" s="54"/>
      <c r="D460" s="54"/>
      <c r="E460" s="54"/>
      <c r="F460" s="54"/>
    </row>
    <row r="461" spans="1:6" ht="12" customHeight="1">
      <c r="A461" s="6"/>
      <c r="B461" s="6"/>
      <c r="C461" s="54"/>
      <c r="D461" s="54"/>
      <c r="E461" s="54"/>
      <c r="F461" s="54"/>
    </row>
    <row r="462" spans="1:6" ht="12" customHeight="1">
      <c r="A462" s="6"/>
      <c r="B462" s="6"/>
      <c r="C462" s="54"/>
      <c r="D462" s="54"/>
      <c r="E462" s="54"/>
      <c r="F462" s="54"/>
    </row>
    <row r="463" spans="1:6" ht="12" customHeight="1">
      <c r="A463" s="6"/>
      <c r="B463" s="6"/>
      <c r="C463" s="54"/>
      <c r="D463" s="54"/>
      <c r="E463" s="54"/>
      <c r="F463" s="54"/>
    </row>
    <row r="464" spans="1:6" ht="12" customHeight="1">
      <c r="A464" s="6"/>
      <c r="B464" s="6"/>
      <c r="C464" s="54"/>
      <c r="D464" s="54"/>
      <c r="E464" s="54"/>
      <c r="F464" s="54"/>
    </row>
    <row r="465" spans="1:6" ht="12" customHeight="1">
      <c r="A465" s="6"/>
      <c r="B465" s="6"/>
      <c r="C465" s="54"/>
      <c r="D465" s="54"/>
      <c r="E465" s="54"/>
      <c r="F465" s="54"/>
    </row>
    <row r="466" spans="1:6" ht="12" customHeight="1">
      <c r="A466" s="6"/>
      <c r="B466" s="6"/>
      <c r="C466" s="54"/>
      <c r="D466" s="54"/>
      <c r="E466" s="54"/>
      <c r="F466" s="54"/>
    </row>
    <row r="467" spans="1:6" ht="12" customHeight="1">
      <c r="A467" s="6"/>
      <c r="B467" s="6"/>
      <c r="C467" s="54"/>
      <c r="D467" s="54"/>
      <c r="E467" s="54"/>
      <c r="F467" s="54"/>
    </row>
    <row r="468" spans="1:6" ht="12" customHeight="1">
      <c r="A468" s="6"/>
      <c r="B468" s="6"/>
      <c r="C468" s="54"/>
      <c r="D468" s="54"/>
      <c r="E468" s="54"/>
      <c r="F468" s="54"/>
    </row>
    <row r="469" spans="1:6" ht="12" customHeight="1">
      <c r="A469" s="6"/>
      <c r="B469" s="6"/>
      <c r="C469" s="54"/>
      <c r="D469" s="54"/>
      <c r="E469" s="54"/>
      <c r="F469" s="54"/>
    </row>
    <row r="470" spans="1:6" ht="12" customHeight="1">
      <c r="A470" s="6"/>
      <c r="B470" s="6"/>
      <c r="C470" s="54"/>
      <c r="D470" s="54"/>
      <c r="E470" s="54"/>
      <c r="F470" s="54"/>
    </row>
    <row r="471" spans="1:6" ht="12" customHeight="1">
      <c r="A471" s="6"/>
      <c r="B471" s="6"/>
      <c r="C471" s="54"/>
      <c r="D471" s="54"/>
      <c r="E471" s="54"/>
      <c r="F471" s="54"/>
    </row>
    <row r="472" spans="1:6" ht="12" customHeight="1">
      <c r="A472" s="6"/>
      <c r="B472" s="6"/>
      <c r="C472" s="54"/>
      <c r="D472" s="54"/>
      <c r="E472" s="54"/>
      <c r="F472" s="54"/>
    </row>
    <row r="473" spans="1:6" ht="12" customHeight="1">
      <c r="A473" s="6"/>
      <c r="B473" s="6"/>
      <c r="C473" s="54"/>
      <c r="D473" s="54"/>
      <c r="E473" s="54"/>
      <c r="F473" s="54"/>
    </row>
    <row r="474" spans="1:6" ht="12" customHeight="1">
      <c r="A474" s="6"/>
      <c r="B474" s="6"/>
      <c r="C474" s="54"/>
      <c r="D474" s="54"/>
      <c r="E474" s="54"/>
      <c r="F474" s="54"/>
    </row>
    <row r="475" spans="1:6" ht="12" customHeight="1">
      <c r="A475" s="6"/>
      <c r="B475" s="6"/>
      <c r="C475" s="54"/>
      <c r="D475" s="54"/>
      <c r="E475" s="54"/>
      <c r="F475" s="54"/>
    </row>
    <row r="476" spans="1:6" ht="12" customHeight="1">
      <c r="A476" s="6"/>
      <c r="B476" s="6"/>
      <c r="C476" s="54"/>
      <c r="D476" s="54"/>
      <c r="E476" s="54"/>
      <c r="F476" s="54"/>
    </row>
    <row r="477" spans="1:6" ht="12" customHeight="1">
      <c r="A477" s="6"/>
      <c r="B477" s="6"/>
      <c r="C477" s="54"/>
      <c r="D477" s="54"/>
      <c r="E477" s="54"/>
      <c r="F477" s="54"/>
    </row>
    <row r="478" spans="1:6" ht="12" customHeight="1">
      <c r="A478" s="6"/>
      <c r="B478" s="6"/>
      <c r="C478" s="54"/>
      <c r="D478" s="54"/>
      <c r="E478" s="54"/>
      <c r="F478" s="54"/>
    </row>
    <row r="479" spans="1:6" ht="12" customHeight="1">
      <c r="A479" s="6"/>
      <c r="B479" s="6"/>
      <c r="C479" s="54"/>
      <c r="D479" s="54"/>
      <c r="E479" s="54"/>
      <c r="F479" s="54"/>
    </row>
    <row r="480" spans="1:6" ht="12" customHeight="1">
      <c r="A480" s="6"/>
      <c r="B480" s="6"/>
      <c r="C480" s="54"/>
      <c r="D480" s="54"/>
      <c r="E480" s="54"/>
      <c r="F480" s="54"/>
    </row>
    <row r="481" spans="1:6" ht="12" customHeight="1">
      <c r="A481" s="6"/>
      <c r="B481" s="6"/>
      <c r="C481" s="54"/>
      <c r="D481" s="54"/>
      <c r="E481" s="54"/>
      <c r="F481" s="54"/>
    </row>
    <row r="482" spans="1:6" ht="12" customHeight="1">
      <c r="A482" s="6"/>
      <c r="B482" s="6"/>
      <c r="C482" s="54"/>
      <c r="D482" s="54"/>
      <c r="E482" s="54"/>
      <c r="F482" s="54"/>
    </row>
    <row r="483" spans="1:6" ht="12" customHeight="1">
      <c r="A483" s="6"/>
      <c r="B483" s="6"/>
      <c r="C483" s="54"/>
      <c r="D483" s="54"/>
      <c r="E483" s="54"/>
      <c r="F483" s="54"/>
    </row>
    <row r="484" spans="1:6" ht="12" customHeight="1">
      <c r="A484" s="6"/>
      <c r="B484" s="6"/>
      <c r="C484" s="54"/>
      <c r="D484" s="54"/>
      <c r="E484" s="54"/>
      <c r="F484" s="54"/>
    </row>
    <row r="485" spans="1:6" ht="12" customHeight="1">
      <c r="A485" s="6"/>
      <c r="B485" s="6"/>
      <c r="C485" s="54"/>
      <c r="D485" s="54"/>
      <c r="E485" s="54"/>
      <c r="F485" s="54"/>
    </row>
    <row r="486" spans="1:6" ht="12" customHeight="1">
      <c r="A486" s="6"/>
      <c r="B486" s="6"/>
      <c r="C486" s="54"/>
      <c r="D486" s="54"/>
      <c r="E486" s="54"/>
      <c r="F486" s="54"/>
    </row>
    <row r="487" spans="1:6" ht="12" customHeight="1">
      <c r="A487" s="6"/>
      <c r="B487" s="6"/>
      <c r="C487" s="54"/>
      <c r="D487" s="54"/>
      <c r="E487" s="54"/>
      <c r="F487" s="54"/>
    </row>
    <row r="488" spans="1:6" ht="12" customHeight="1">
      <c r="A488" s="6"/>
      <c r="B488" s="6"/>
      <c r="C488" s="54"/>
      <c r="D488" s="54"/>
      <c r="E488" s="54"/>
      <c r="F488" s="54"/>
    </row>
    <row r="489" spans="1:6" ht="12" customHeight="1">
      <c r="A489" s="6"/>
      <c r="B489" s="6"/>
      <c r="C489" s="54"/>
      <c r="D489" s="54"/>
      <c r="E489" s="54"/>
      <c r="F489" s="54"/>
    </row>
    <row r="490" spans="1:6" ht="12" customHeight="1">
      <c r="A490" s="6"/>
      <c r="B490" s="6"/>
      <c r="C490" s="54"/>
      <c r="D490" s="54"/>
      <c r="E490" s="54"/>
      <c r="F490" s="54"/>
    </row>
    <row r="491" spans="1:6" ht="12" customHeight="1">
      <c r="A491" s="6"/>
      <c r="B491" s="6"/>
      <c r="C491" s="54"/>
      <c r="D491" s="54"/>
      <c r="E491" s="54"/>
      <c r="F491" s="54"/>
    </row>
    <row r="492" spans="1:6" ht="12" customHeight="1">
      <c r="A492" s="6"/>
      <c r="B492" s="6"/>
      <c r="C492" s="54"/>
      <c r="D492" s="54"/>
      <c r="E492" s="54"/>
      <c r="F492" s="54"/>
    </row>
    <row r="493" spans="1:6" ht="12" customHeight="1">
      <c r="A493" s="6"/>
      <c r="B493" s="6"/>
      <c r="C493" s="54"/>
      <c r="D493" s="54"/>
      <c r="E493" s="54"/>
      <c r="F493" s="54"/>
    </row>
    <row r="494" spans="1:6" ht="12" customHeight="1">
      <c r="A494" s="6"/>
      <c r="B494" s="6"/>
      <c r="C494" s="54"/>
      <c r="D494" s="54"/>
      <c r="E494" s="54"/>
      <c r="F494" s="54"/>
    </row>
    <row r="495" spans="1:6" ht="12" customHeight="1">
      <c r="A495" s="6"/>
      <c r="B495" s="6"/>
      <c r="C495" s="54"/>
      <c r="D495" s="54"/>
      <c r="E495" s="54"/>
      <c r="F495" s="54"/>
    </row>
    <row r="496" spans="1:6" ht="12" customHeight="1">
      <c r="A496" s="6"/>
      <c r="B496" s="6"/>
      <c r="C496" s="54"/>
      <c r="D496" s="54"/>
      <c r="E496" s="54"/>
      <c r="F496" s="54"/>
    </row>
    <row r="497" spans="1:6" ht="12" customHeight="1">
      <c r="A497" s="6"/>
      <c r="B497" s="6"/>
      <c r="C497" s="54"/>
      <c r="D497" s="54"/>
      <c r="E497" s="54"/>
      <c r="F497" s="54"/>
    </row>
    <row r="498" spans="1:6" ht="12" customHeight="1">
      <c r="A498" s="6"/>
      <c r="B498" s="6"/>
      <c r="C498" s="54"/>
      <c r="D498" s="54"/>
      <c r="E498" s="54"/>
      <c r="F498" s="54"/>
    </row>
    <row r="499" spans="1:6" ht="12" customHeight="1">
      <c r="A499" s="6"/>
      <c r="B499" s="6"/>
      <c r="C499" s="54"/>
      <c r="D499" s="54"/>
      <c r="E499" s="54"/>
      <c r="F499" s="54"/>
    </row>
    <row r="500" spans="1:6" ht="12" customHeight="1">
      <c r="A500" s="6"/>
      <c r="B500" s="6"/>
      <c r="C500" s="54"/>
      <c r="D500" s="54"/>
      <c r="E500" s="54"/>
      <c r="F500" s="54"/>
    </row>
    <row r="501" spans="1:6" ht="12" customHeight="1">
      <c r="A501" s="6"/>
      <c r="B501" s="6"/>
      <c r="C501" s="54"/>
      <c r="D501" s="54"/>
      <c r="E501" s="54"/>
      <c r="F501" s="54"/>
    </row>
    <row r="502" spans="1:6" ht="12" customHeight="1">
      <c r="A502" s="6"/>
      <c r="B502" s="6"/>
      <c r="C502" s="54"/>
      <c r="D502" s="54"/>
      <c r="E502" s="54"/>
      <c r="F502" s="54"/>
    </row>
    <row r="503" spans="1:6" ht="12" customHeight="1">
      <c r="A503" s="6"/>
      <c r="B503" s="6"/>
      <c r="C503" s="54"/>
      <c r="D503" s="54"/>
      <c r="E503" s="54"/>
      <c r="F503" s="54"/>
    </row>
    <row r="504" spans="1:6" ht="12" customHeight="1">
      <c r="A504" s="6"/>
      <c r="B504" s="6"/>
      <c r="C504" s="54"/>
      <c r="D504" s="54"/>
      <c r="E504" s="54"/>
      <c r="F504" s="54"/>
    </row>
    <row r="505" spans="1:6" ht="12" customHeight="1">
      <c r="A505" s="6"/>
      <c r="B505" s="6"/>
      <c r="C505" s="54"/>
      <c r="D505" s="54"/>
      <c r="E505" s="54"/>
      <c r="F505" s="54"/>
    </row>
    <row r="506" spans="1:6" ht="12" customHeight="1">
      <c r="A506" s="6"/>
      <c r="B506" s="6"/>
      <c r="C506" s="54"/>
      <c r="D506" s="54"/>
      <c r="E506" s="54"/>
      <c r="F506" s="54"/>
    </row>
    <row r="507" spans="1:6" ht="12" customHeight="1">
      <c r="A507" s="6"/>
      <c r="B507" s="6"/>
      <c r="C507" s="54"/>
      <c r="D507" s="54"/>
      <c r="E507" s="54"/>
      <c r="F507" s="54"/>
    </row>
    <row r="508" spans="1:6" ht="12" customHeight="1">
      <c r="A508" s="6"/>
      <c r="B508" s="6"/>
      <c r="C508" s="54"/>
      <c r="D508" s="54"/>
      <c r="E508" s="54"/>
      <c r="F508" s="54"/>
    </row>
    <row r="509" spans="1:6" ht="12" customHeight="1">
      <c r="A509" s="6"/>
      <c r="B509" s="6"/>
      <c r="C509" s="54"/>
      <c r="D509" s="54"/>
      <c r="E509" s="54"/>
      <c r="F509" s="54"/>
    </row>
    <row r="510" spans="1:6" ht="12" customHeight="1">
      <c r="A510" s="6"/>
      <c r="B510" s="6"/>
      <c r="C510" s="54"/>
      <c r="D510" s="54"/>
      <c r="E510" s="54"/>
      <c r="F510" s="54"/>
    </row>
    <row r="511" spans="1:6" ht="12" customHeight="1">
      <c r="A511" s="6"/>
      <c r="B511" s="6"/>
      <c r="C511" s="54"/>
      <c r="D511" s="54"/>
      <c r="E511" s="54"/>
      <c r="F511" s="54"/>
    </row>
    <row r="512" spans="1:6" ht="12" customHeight="1">
      <c r="A512" s="6"/>
      <c r="B512" s="6"/>
      <c r="C512" s="54"/>
      <c r="D512" s="54"/>
      <c r="E512" s="54"/>
      <c r="F512" s="54"/>
    </row>
    <row r="513" spans="1:6" ht="12" customHeight="1">
      <c r="A513" s="6"/>
      <c r="B513" s="6"/>
      <c r="C513" s="54"/>
      <c r="D513" s="54"/>
      <c r="E513" s="54"/>
      <c r="F513" s="54"/>
    </row>
    <row r="514" spans="1:6" ht="12" customHeight="1">
      <c r="A514" s="6"/>
      <c r="B514" s="6"/>
      <c r="C514" s="54"/>
      <c r="D514" s="54"/>
      <c r="E514" s="54"/>
      <c r="F514" s="54"/>
    </row>
    <row r="515" spans="1:6" ht="12" customHeight="1">
      <c r="A515" s="6"/>
      <c r="B515" s="6"/>
      <c r="C515" s="54"/>
      <c r="D515" s="54"/>
      <c r="E515" s="54"/>
      <c r="F515" s="54"/>
    </row>
    <row r="516" spans="1:6" ht="12" customHeight="1">
      <c r="A516" s="6"/>
      <c r="B516" s="6"/>
      <c r="C516" s="54"/>
      <c r="D516" s="54"/>
      <c r="E516" s="54"/>
      <c r="F516" s="54"/>
    </row>
    <row r="517" spans="1:6" ht="12" customHeight="1">
      <c r="A517" s="6"/>
      <c r="B517" s="6"/>
      <c r="C517" s="54"/>
      <c r="D517" s="54"/>
      <c r="E517" s="54"/>
      <c r="F517" s="54"/>
    </row>
    <row r="518" spans="1:6" ht="12" customHeight="1">
      <c r="A518" s="6"/>
      <c r="B518" s="6"/>
      <c r="C518" s="54"/>
      <c r="D518" s="54"/>
      <c r="E518" s="54"/>
      <c r="F518" s="54"/>
    </row>
    <row r="519" spans="1:6" ht="12" customHeight="1">
      <c r="A519" s="6"/>
      <c r="B519" s="6"/>
      <c r="C519" s="54"/>
      <c r="D519" s="54"/>
      <c r="E519" s="54"/>
      <c r="F519" s="54"/>
    </row>
    <row r="520" spans="1:6" ht="12" customHeight="1">
      <c r="A520" s="6"/>
      <c r="B520" s="6"/>
      <c r="C520" s="54"/>
      <c r="D520" s="54"/>
      <c r="E520" s="54"/>
      <c r="F520" s="54"/>
    </row>
    <row r="521" spans="1:6" ht="12" customHeight="1">
      <c r="A521" s="6"/>
      <c r="B521" s="6"/>
      <c r="C521" s="54"/>
      <c r="D521" s="54"/>
      <c r="E521" s="54"/>
      <c r="F521" s="54"/>
    </row>
    <row r="522" spans="1:6" ht="12" customHeight="1">
      <c r="A522" s="6"/>
      <c r="B522" s="6"/>
      <c r="C522" s="54"/>
      <c r="D522" s="54"/>
      <c r="E522" s="54"/>
      <c r="F522" s="54"/>
    </row>
    <row r="523" spans="1:6" ht="12" customHeight="1">
      <c r="A523" s="6"/>
      <c r="B523" s="6"/>
      <c r="C523" s="54"/>
      <c r="D523" s="54"/>
      <c r="E523" s="54"/>
      <c r="F523" s="54"/>
    </row>
    <row r="524" spans="1:6" ht="12" customHeight="1">
      <c r="A524" s="6"/>
      <c r="B524" s="6"/>
      <c r="C524" s="54"/>
      <c r="D524" s="54"/>
      <c r="E524" s="54"/>
      <c r="F524" s="54"/>
    </row>
    <row r="525" spans="1:6" ht="12" customHeight="1">
      <c r="A525" s="6"/>
      <c r="B525" s="6"/>
      <c r="C525" s="54"/>
      <c r="D525" s="54"/>
      <c r="E525" s="54"/>
      <c r="F525" s="54"/>
    </row>
    <row r="526" spans="1:6" ht="12" customHeight="1">
      <c r="A526" s="6"/>
      <c r="B526" s="6"/>
      <c r="C526" s="54"/>
      <c r="D526" s="54"/>
      <c r="E526" s="54"/>
      <c r="F526" s="54"/>
    </row>
    <row r="527" spans="1:6" ht="12" customHeight="1">
      <c r="A527" s="6"/>
      <c r="B527" s="6"/>
      <c r="C527" s="54"/>
      <c r="D527" s="54"/>
      <c r="E527" s="54"/>
      <c r="F527" s="54"/>
    </row>
    <row r="528" spans="1:6" ht="12" customHeight="1">
      <c r="A528" s="6"/>
      <c r="B528" s="6"/>
      <c r="C528" s="54"/>
      <c r="D528" s="54"/>
      <c r="E528" s="54"/>
      <c r="F528" s="54"/>
    </row>
    <row r="529" spans="1:6" ht="12" customHeight="1">
      <c r="A529" s="6"/>
      <c r="B529" s="6"/>
      <c r="C529" s="54"/>
      <c r="D529" s="54"/>
      <c r="E529" s="54"/>
      <c r="F529" s="54"/>
    </row>
    <row r="530" spans="1:6" ht="12" customHeight="1">
      <c r="A530" s="6"/>
      <c r="B530" s="6"/>
      <c r="C530" s="54"/>
      <c r="D530" s="54"/>
      <c r="E530" s="54"/>
      <c r="F530" s="54"/>
    </row>
    <row r="531" spans="1:6" ht="12" customHeight="1">
      <c r="A531" s="6"/>
      <c r="B531" s="6"/>
      <c r="C531" s="54"/>
      <c r="D531" s="54"/>
      <c r="E531" s="54"/>
      <c r="F531" s="54"/>
    </row>
    <row r="532" spans="1:6" ht="12" customHeight="1">
      <c r="A532" s="6"/>
      <c r="B532" s="6"/>
      <c r="C532" s="54"/>
      <c r="D532" s="54"/>
      <c r="E532" s="54"/>
      <c r="F532" s="54"/>
    </row>
    <row r="533" spans="1:6" ht="12" customHeight="1">
      <c r="A533" s="6"/>
      <c r="B533" s="6"/>
      <c r="C533" s="54"/>
      <c r="D533" s="54"/>
      <c r="E533" s="54"/>
      <c r="F533" s="54"/>
    </row>
    <row r="534" spans="1:6" ht="12" customHeight="1">
      <c r="A534" s="6"/>
      <c r="B534" s="6"/>
      <c r="C534" s="54"/>
      <c r="D534" s="54"/>
      <c r="E534" s="54"/>
      <c r="F534" s="54"/>
    </row>
    <row r="535" spans="1:6" ht="12" customHeight="1">
      <c r="A535" s="6"/>
      <c r="B535" s="6"/>
      <c r="C535" s="54"/>
      <c r="D535" s="54"/>
      <c r="E535" s="54"/>
      <c r="F535" s="54"/>
    </row>
    <row r="536" spans="1:6" ht="12" customHeight="1">
      <c r="A536" s="6"/>
      <c r="B536" s="6"/>
      <c r="C536" s="54"/>
      <c r="D536" s="54"/>
      <c r="E536" s="54"/>
      <c r="F536" s="54"/>
    </row>
    <row r="537" spans="1:6" ht="12" customHeight="1">
      <c r="A537" s="6"/>
      <c r="B537" s="6"/>
      <c r="C537" s="54"/>
      <c r="D537" s="54"/>
      <c r="E537" s="54"/>
      <c r="F537" s="54"/>
    </row>
    <row r="538" spans="1:6" ht="12" customHeight="1">
      <c r="A538" s="6"/>
      <c r="B538" s="6"/>
      <c r="C538" s="54"/>
      <c r="D538" s="54"/>
      <c r="E538" s="54"/>
      <c r="F538" s="54"/>
    </row>
    <row r="539" spans="1:6" ht="12" customHeight="1">
      <c r="A539" s="6"/>
      <c r="B539" s="6"/>
      <c r="C539" s="54"/>
      <c r="D539" s="54"/>
      <c r="E539" s="54"/>
      <c r="F539" s="54"/>
    </row>
    <row r="540" spans="1:6" ht="12" customHeight="1">
      <c r="A540" s="6"/>
      <c r="B540" s="6"/>
      <c r="C540" s="54"/>
      <c r="D540" s="54"/>
      <c r="E540" s="54"/>
      <c r="F540" s="54"/>
    </row>
    <row r="541" spans="1:6" ht="12" customHeight="1">
      <c r="A541" s="6"/>
      <c r="B541" s="6"/>
      <c r="C541" s="54"/>
      <c r="D541" s="54"/>
      <c r="E541" s="54"/>
      <c r="F541" s="54"/>
    </row>
    <row r="542" spans="1:6" ht="12" customHeight="1">
      <c r="A542" s="6"/>
      <c r="B542" s="6"/>
      <c r="C542" s="54"/>
      <c r="D542" s="54"/>
      <c r="E542" s="54"/>
      <c r="F542" s="54"/>
    </row>
    <row r="543" spans="1:6" ht="12" customHeight="1">
      <c r="A543" s="6"/>
      <c r="B543" s="6"/>
      <c r="C543" s="54"/>
      <c r="D543" s="54"/>
      <c r="E543" s="54"/>
      <c r="F543" s="54"/>
    </row>
    <row r="544" spans="1:6" ht="12" customHeight="1">
      <c r="A544" s="6"/>
      <c r="B544" s="6"/>
      <c r="C544" s="54"/>
      <c r="D544" s="54"/>
      <c r="E544" s="54"/>
      <c r="F544" s="54"/>
    </row>
    <row r="545" spans="1:6" ht="12" customHeight="1">
      <c r="A545" s="6"/>
      <c r="B545" s="6"/>
      <c r="C545" s="54"/>
      <c r="D545" s="54"/>
      <c r="E545" s="54"/>
      <c r="F545" s="54"/>
    </row>
    <row r="546" spans="1:6" ht="12" customHeight="1">
      <c r="A546" s="6"/>
      <c r="B546" s="6"/>
      <c r="C546" s="54"/>
      <c r="D546" s="54"/>
      <c r="E546" s="54"/>
      <c r="F546" s="54"/>
    </row>
    <row r="547" spans="1:6" ht="12" customHeight="1">
      <c r="A547" s="6"/>
      <c r="B547" s="6"/>
      <c r="C547" s="54"/>
      <c r="D547" s="54"/>
      <c r="E547" s="54"/>
      <c r="F547" s="54"/>
    </row>
    <row r="548" spans="1:6" ht="12" customHeight="1">
      <c r="A548" s="6"/>
      <c r="B548" s="6"/>
      <c r="C548" s="54"/>
      <c r="D548" s="54"/>
      <c r="E548" s="54"/>
      <c r="F548" s="54"/>
    </row>
    <row r="549" spans="1:6" ht="12" customHeight="1">
      <c r="A549" s="6"/>
      <c r="B549" s="6"/>
      <c r="C549" s="54"/>
      <c r="D549" s="54"/>
      <c r="E549" s="54"/>
      <c r="F549" s="54"/>
    </row>
    <row r="550" spans="1:6" ht="12" customHeight="1">
      <c r="A550" s="6"/>
      <c r="B550" s="6"/>
      <c r="C550" s="54"/>
      <c r="D550" s="54"/>
      <c r="E550" s="54"/>
      <c r="F550" s="54"/>
    </row>
    <row r="551" spans="1:6" ht="12" customHeight="1">
      <c r="A551" s="6"/>
      <c r="B551" s="6"/>
      <c r="C551" s="54"/>
      <c r="D551" s="54"/>
      <c r="E551" s="54"/>
      <c r="F551" s="54"/>
    </row>
    <row r="552" spans="1:6" ht="12" customHeight="1">
      <c r="A552" s="6"/>
      <c r="B552" s="6"/>
      <c r="C552" s="54"/>
      <c r="D552" s="54"/>
      <c r="E552" s="54"/>
      <c r="F552" s="54"/>
    </row>
    <row r="553" spans="1:6" ht="12" customHeight="1">
      <c r="A553" s="6"/>
      <c r="B553" s="6"/>
      <c r="C553" s="54"/>
      <c r="D553" s="54"/>
      <c r="E553" s="54"/>
      <c r="F553" s="54"/>
    </row>
    <row r="554" spans="1:6" ht="12" customHeight="1">
      <c r="A554" s="6"/>
      <c r="B554" s="6"/>
      <c r="C554" s="54"/>
      <c r="D554" s="54"/>
      <c r="E554" s="54"/>
      <c r="F554" s="54"/>
    </row>
    <row r="555" spans="1:6" ht="12" customHeight="1">
      <c r="A555" s="6"/>
      <c r="B555" s="6"/>
      <c r="C555" s="54"/>
      <c r="D555" s="54"/>
      <c r="E555" s="54"/>
      <c r="F555" s="54"/>
    </row>
    <row r="556" spans="1:6" ht="12" customHeight="1">
      <c r="A556" s="6"/>
      <c r="B556" s="6"/>
      <c r="C556" s="54"/>
      <c r="D556" s="54"/>
      <c r="E556" s="54"/>
      <c r="F556" s="54"/>
    </row>
    <row r="557" spans="1:6" ht="12" customHeight="1">
      <c r="A557" s="6"/>
      <c r="B557" s="6"/>
      <c r="C557" s="54"/>
      <c r="D557" s="54"/>
      <c r="E557" s="54"/>
      <c r="F557" s="54"/>
    </row>
    <row r="558" spans="1:6" ht="12" customHeight="1">
      <c r="A558" s="6"/>
      <c r="B558" s="6"/>
      <c r="C558" s="54"/>
      <c r="D558" s="54"/>
      <c r="E558" s="54"/>
      <c r="F558" s="54"/>
    </row>
    <row r="559" spans="1:6" ht="12" customHeight="1">
      <c r="A559" s="6"/>
      <c r="B559" s="6"/>
      <c r="C559" s="54"/>
      <c r="D559" s="54"/>
      <c r="E559" s="54"/>
      <c r="F559" s="54"/>
    </row>
    <row r="560" spans="1:6" ht="12" customHeight="1">
      <c r="A560" s="6"/>
      <c r="B560" s="6"/>
      <c r="C560" s="54"/>
      <c r="D560" s="54"/>
      <c r="E560" s="54"/>
      <c r="F560" s="54"/>
    </row>
    <row r="561" spans="1:6" ht="12" customHeight="1">
      <c r="A561" s="6"/>
      <c r="B561" s="6"/>
      <c r="C561" s="54"/>
      <c r="D561" s="54"/>
      <c r="E561" s="54"/>
      <c r="F561" s="54"/>
    </row>
    <row r="562" spans="1:6" ht="12" customHeight="1">
      <c r="A562" s="6"/>
      <c r="B562" s="6"/>
      <c r="C562" s="54"/>
      <c r="D562" s="54"/>
      <c r="E562" s="54"/>
      <c r="F562" s="54"/>
    </row>
    <row r="563" spans="1:6" ht="12" customHeight="1">
      <c r="A563" s="6"/>
      <c r="B563" s="6"/>
      <c r="C563" s="54"/>
      <c r="D563" s="54"/>
      <c r="E563" s="54"/>
      <c r="F563" s="54"/>
    </row>
    <row r="564" spans="1:6" ht="12" customHeight="1">
      <c r="A564" s="6"/>
      <c r="B564" s="6"/>
      <c r="C564" s="54"/>
      <c r="D564" s="54"/>
      <c r="E564" s="54"/>
      <c r="F564" s="54"/>
    </row>
    <row r="565" spans="1:6" ht="12" customHeight="1">
      <c r="A565" s="6"/>
      <c r="B565" s="6"/>
      <c r="C565" s="54"/>
      <c r="D565" s="54"/>
      <c r="E565" s="54"/>
      <c r="F565" s="54"/>
    </row>
    <row r="566" spans="1:6" ht="12" customHeight="1">
      <c r="A566" s="6"/>
      <c r="B566" s="6"/>
      <c r="C566" s="54"/>
      <c r="D566" s="54"/>
      <c r="E566" s="54"/>
      <c r="F566" s="54"/>
    </row>
    <row r="567" spans="1:6" ht="12" customHeight="1">
      <c r="A567" s="6"/>
      <c r="B567" s="6"/>
      <c r="C567" s="54"/>
      <c r="D567" s="54"/>
      <c r="E567" s="54"/>
      <c r="F567" s="54"/>
    </row>
    <row r="568" spans="1:6" ht="12" customHeight="1">
      <c r="A568" s="6"/>
      <c r="B568" s="6"/>
      <c r="C568" s="54"/>
      <c r="D568" s="54"/>
      <c r="E568" s="54"/>
      <c r="F568" s="54"/>
    </row>
    <row r="569" spans="1:6" ht="12" customHeight="1">
      <c r="A569" s="6"/>
      <c r="B569" s="6"/>
      <c r="C569" s="54"/>
      <c r="D569" s="54"/>
      <c r="E569" s="54"/>
      <c r="F569" s="54"/>
    </row>
    <row r="570" spans="1:6" ht="12" customHeight="1">
      <c r="A570" s="6"/>
      <c r="B570" s="6"/>
      <c r="C570" s="54"/>
      <c r="D570" s="54"/>
      <c r="E570" s="54"/>
      <c r="F570" s="54"/>
    </row>
    <row r="571" spans="1:6" ht="12" customHeight="1">
      <c r="A571" s="6"/>
      <c r="B571" s="6"/>
      <c r="C571" s="54"/>
      <c r="D571" s="54"/>
      <c r="E571" s="54"/>
      <c r="F571" s="54"/>
    </row>
    <row r="572" spans="1:6" ht="12" customHeight="1">
      <c r="A572" s="6"/>
      <c r="B572" s="6"/>
      <c r="C572" s="54"/>
      <c r="D572" s="54"/>
      <c r="E572" s="54"/>
      <c r="F572" s="54"/>
    </row>
    <row r="573" spans="1:6" ht="12" customHeight="1">
      <c r="A573" s="6"/>
      <c r="B573" s="6"/>
      <c r="C573" s="54"/>
      <c r="D573" s="54"/>
      <c r="E573" s="54"/>
      <c r="F573" s="54"/>
    </row>
    <row r="574" spans="1:6" ht="12" customHeight="1">
      <c r="A574" s="6"/>
      <c r="B574" s="6"/>
      <c r="C574" s="54"/>
      <c r="D574" s="54"/>
      <c r="E574" s="54"/>
      <c r="F574" s="54"/>
    </row>
    <row r="575" spans="1:6" ht="12" customHeight="1">
      <c r="A575" s="6"/>
      <c r="B575" s="6"/>
      <c r="C575" s="54"/>
      <c r="D575" s="54"/>
      <c r="E575" s="54"/>
      <c r="F575" s="54"/>
    </row>
    <row r="576" spans="1:6" ht="12" customHeight="1">
      <c r="A576" s="6"/>
      <c r="B576" s="6"/>
      <c r="C576" s="54"/>
      <c r="D576" s="54"/>
      <c r="E576" s="54"/>
      <c r="F576" s="54"/>
    </row>
    <row r="577" spans="1:6" ht="12" customHeight="1">
      <c r="A577" s="6"/>
      <c r="B577" s="6"/>
      <c r="C577" s="54"/>
      <c r="D577" s="54"/>
      <c r="E577" s="54"/>
      <c r="F577" s="54"/>
    </row>
    <row r="578" spans="1:6" ht="12" customHeight="1">
      <c r="A578" s="6"/>
      <c r="B578" s="6"/>
      <c r="C578" s="54"/>
      <c r="D578" s="54"/>
      <c r="E578" s="54"/>
      <c r="F578" s="54"/>
    </row>
    <row r="579" spans="1:6" ht="12" customHeight="1">
      <c r="A579" s="6"/>
      <c r="B579" s="6"/>
      <c r="C579" s="54"/>
      <c r="D579" s="54"/>
      <c r="E579" s="54"/>
      <c r="F579" s="54"/>
    </row>
    <row r="580" spans="1:6" ht="12" customHeight="1">
      <c r="A580" s="6"/>
      <c r="B580" s="6"/>
      <c r="C580" s="54"/>
      <c r="D580" s="54"/>
      <c r="E580" s="54"/>
      <c r="F580" s="54"/>
    </row>
    <row r="581" spans="1:6" ht="12" customHeight="1">
      <c r="A581" s="6"/>
      <c r="B581" s="6"/>
      <c r="C581" s="54"/>
      <c r="D581" s="54"/>
      <c r="E581" s="54"/>
      <c r="F581" s="54"/>
    </row>
    <row r="582" spans="1:6" ht="12" customHeight="1">
      <c r="A582" s="6"/>
      <c r="B582" s="6"/>
      <c r="C582" s="54"/>
      <c r="D582" s="54"/>
      <c r="E582" s="54"/>
      <c r="F582" s="54"/>
    </row>
    <row r="583" spans="1:6" ht="12" customHeight="1">
      <c r="A583" s="6"/>
      <c r="B583" s="6"/>
      <c r="C583" s="54"/>
      <c r="D583" s="54"/>
      <c r="E583" s="54"/>
      <c r="F583" s="54"/>
    </row>
    <row r="584" spans="1:6" ht="12" customHeight="1">
      <c r="A584" s="6"/>
      <c r="B584" s="6"/>
      <c r="C584" s="54"/>
      <c r="D584" s="54"/>
      <c r="E584" s="54"/>
      <c r="F584" s="54"/>
    </row>
    <row r="585" spans="1:6" ht="12" customHeight="1">
      <c r="A585" s="6"/>
      <c r="B585" s="6"/>
      <c r="C585" s="54"/>
      <c r="D585" s="54"/>
      <c r="E585" s="54"/>
      <c r="F585" s="54"/>
    </row>
    <row r="586" spans="1:6" ht="12" customHeight="1">
      <c r="A586" s="6"/>
      <c r="B586" s="6"/>
      <c r="C586" s="54"/>
      <c r="D586" s="54"/>
      <c r="E586" s="54"/>
      <c r="F586" s="54"/>
    </row>
    <row r="587" spans="1:6" ht="12" customHeight="1">
      <c r="A587" s="6"/>
      <c r="B587" s="6"/>
      <c r="C587" s="54"/>
      <c r="D587" s="54"/>
      <c r="E587" s="54"/>
      <c r="F587" s="54"/>
    </row>
    <row r="588" spans="1:6" ht="12" customHeight="1">
      <c r="A588" s="6"/>
      <c r="B588" s="6"/>
      <c r="C588" s="54"/>
      <c r="D588" s="54"/>
      <c r="E588" s="54"/>
      <c r="F588" s="54"/>
    </row>
    <row r="589" spans="1:6" ht="12" customHeight="1">
      <c r="A589" s="6"/>
      <c r="B589" s="6"/>
      <c r="C589" s="54"/>
      <c r="D589" s="54"/>
      <c r="E589" s="54"/>
      <c r="F589" s="54"/>
    </row>
    <row r="590" spans="1:6" ht="12" customHeight="1">
      <c r="A590" s="6"/>
      <c r="B590" s="6"/>
      <c r="C590" s="54"/>
      <c r="D590" s="54"/>
      <c r="E590" s="54"/>
      <c r="F590" s="54"/>
    </row>
    <row r="591" spans="1:6" ht="12" customHeight="1">
      <c r="A591" s="6"/>
      <c r="B591" s="6"/>
      <c r="C591" s="54"/>
      <c r="D591" s="54"/>
      <c r="E591" s="54"/>
      <c r="F591" s="54"/>
    </row>
    <row r="592" spans="1:6" ht="12" customHeight="1">
      <c r="A592" s="6"/>
      <c r="B592" s="6"/>
      <c r="C592" s="54"/>
      <c r="D592" s="54"/>
      <c r="E592" s="54"/>
      <c r="F592" s="54"/>
    </row>
    <row r="593" spans="1:6" ht="12" customHeight="1">
      <c r="A593" s="6"/>
      <c r="B593" s="6"/>
      <c r="C593" s="54"/>
      <c r="D593" s="54"/>
      <c r="E593" s="54"/>
      <c r="F593" s="54"/>
    </row>
    <row r="594" spans="1:6" ht="12" customHeight="1">
      <c r="A594" s="6"/>
      <c r="B594" s="6"/>
      <c r="C594" s="54"/>
      <c r="D594" s="54"/>
      <c r="E594" s="54"/>
      <c r="F594" s="54"/>
    </row>
    <row r="595" spans="1:6" ht="12" customHeight="1">
      <c r="A595" s="6"/>
      <c r="B595" s="6"/>
      <c r="C595" s="54"/>
      <c r="D595" s="54"/>
      <c r="E595" s="54"/>
      <c r="F595" s="54"/>
    </row>
    <row r="596" spans="1:6" ht="12" customHeight="1">
      <c r="A596" s="6"/>
      <c r="B596" s="6"/>
      <c r="C596" s="54"/>
      <c r="D596" s="54"/>
      <c r="E596" s="54"/>
      <c r="F596" s="54"/>
    </row>
    <row r="597" spans="1:6" ht="12" customHeight="1">
      <c r="A597" s="6"/>
      <c r="B597" s="6"/>
      <c r="C597" s="54"/>
      <c r="D597" s="54"/>
      <c r="E597" s="54"/>
      <c r="F597" s="54"/>
    </row>
    <row r="598" spans="1:6" ht="12" customHeight="1">
      <c r="A598" s="6"/>
      <c r="B598" s="6"/>
      <c r="C598" s="54"/>
      <c r="D598" s="54"/>
      <c r="E598" s="54"/>
      <c r="F598" s="54"/>
    </row>
    <row r="599" spans="1:6" ht="12" customHeight="1">
      <c r="A599" s="6"/>
      <c r="B599" s="6"/>
      <c r="C599" s="54"/>
      <c r="D599" s="54"/>
      <c r="E599" s="54"/>
      <c r="F599" s="54"/>
    </row>
    <row r="600" spans="1:6" ht="12" customHeight="1">
      <c r="A600" s="6"/>
      <c r="B600" s="6"/>
      <c r="C600" s="54"/>
      <c r="D600" s="54"/>
      <c r="E600" s="54"/>
      <c r="F600" s="54"/>
    </row>
    <row r="601" spans="1:6" ht="12" customHeight="1">
      <c r="A601" s="6"/>
      <c r="B601" s="6"/>
      <c r="C601" s="54"/>
      <c r="D601" s="54"/>
      <c r="E601" s="54"/>
      <c r="F601" s="54"/>
    </row>
    <row r="602" spans="1:6" ht="12" customHeight="1">
      <c r="A602" s="6"/>
      <c r="B602" s="6"/>
      <c r="C602" s="54"/>
      <c r="D602" s="54"/>
      <c r="E602" s="54"/>
      <c r="F602" s="54"/>
    </row>
    <row r="603" spans="1:6" ht="12" customHeight="1">
      <c r="A603" s="6"/>
      <c r="B603" s="6"/>
      <c r="C603" s="54"/>
      <c r="D603" s="54"/>
      <c r="E603" s="54"/>
      <c r="F603" s="54"/>
    </row>
    <row r="604" spans="1:6" ht="12" customHeight="1">
      <c r="A604" s="6"/>
      <c r="B604" s="6"/>
      <c r="C604" s="54"/>
      <c r="D604" s="54"/>
      <c r="E604" s="54"/>
      <c r="F604" s="54"/>
    </row>
    <row r="605" spans="1:6" ht="12" customHeight="1">
      <c r="A605" s="6"/>
      <c r="B605" s="6"/>
      <c r="C605" s="54"/>
      <c r="D605" s="54"/>
      <c r="E605" s="54"/>
      <c r="F605" s="54"/>
    </row>
    <row r="606" spans="1:6" ht="12" customHeight="1">
      <c r="A606" s="6"/>
      <c r="B606" s="6"/>
      <c r="C606" s="54"/>
      <c r="D606" s="54"/>
      <c r="E606" s="54"/>
      <c r="F606" s="54"/>
    </row>
    <row r="607" spans="1:6" ht="12" customHeight="1">
      <c r="A607" s="6"/>
      <c r="B607" s="6"/>
      <c r="C607" s="54"/>
      <c r="D607" s="54"/>
      <c r="E607" s="54"/>
      <c r="F607" s="54"/>
    </row>
    <row r="608" spans="1:6" ht="12" customHeight="1">
      <c r="A608" s="6"/>
      <c r="B608" s="6"/>
      <c r="C608" s="54"/>
      <c r="D608" s="54"/>
      <c r="E608" s="54"/>
      <c r="F608" s="54"/>
    </row>
    <row r="609" spans="1:6" ht="12" customHeight="1">
      <c r="A609" s="6"/>
      <c r="B609" s="6"/>
      <c r="C609" s="54"/>
      <c r="D609" s="54"/>
      <c r="E609" s="54"/>
      <c r="F609" s="54"/>
    </row>
    <row r="610" spans="1:6" ht="12" customHeight="1">
      <c r="A610" s="6"/>
      <c r="B610" s="6"/>
      <c r="C610" s="54"/>
      <c r="D610" s="54"/>
      <c r="E610" s="54"/>
      <c r="F610" s="54"/>
    </row>
    <row r="611" spans="1:6" ht="12" customHeight="1">
      <c r="A611" s="6"/>
      <c r="B611" s="6"/>
      <c r="C611" s="54"/>
      <c r="D611" s="54"/>
      <c r="E611" s="54"/>
      <c r="F611" s="54"/>
    </row>
    <row r="612" spans="1:6" ht="12" customHeight="1">
      <c r="A612" s="6"/>
      <c r="B612" s="6"/>
      <c r="C612" s="54"/>
      <c r="D612" s="54"/>
      <c r="E612" s="54"/>
      <c r="F612" s="54"/>
    </row>
    <row r="613" spans="1:6" ht="12" customHeight="1">
      <c r="A613" s="6"/>
      <c r="B613" s="6"/>
      <c r="C613" s="54"/>
      <c r="D613" s="54"/>
      <c r="E613" s="54"/>
      <c r="F613" s="54"/>
    </row>
    <row r="614" spans="1:6" ht="12" customHeight="1">
      <c r="A614" s="6"/>
      <c r="B614" s="6"/>
      <c r="C614" s="54"/>
      <c r="D614" s="54"/>
      <c r="E614" s="54"/>
      <c r="F614" s="54"/>
    </row>
    <row r="615" spans="1:6" ht="12" customHeight="1">
      <c r="A615" s="6"/>
      <c r="B615" s="6"/>
      <c r="C615" s="54"/>
      <c r="D615" s="54"/>
      <c r="E615" s="54"/>
      <c r="F615" s="54"/>
    </row>
    <row r="616" spans="1:6" ht="12" customHeight="1">
      <c r="A616" s="6"/>
      <c r="B616" s="6"/>
      <c r="C616" s="54"/>
      <c r="D616" s="54"/>
      <c r="E616" s="54"/>
      <c r="F616" s="54"/>
    </row>
    <row r="617" spans="1:6" ht="12" customHeight="1">
      <c r="A617" s="6"/>
      <c r="B617" s="6"/>
      <c r="C617" s="54"/>
      <c r="D617" s="54"/>
      <c r="E617" s="54"/>
      <c r="F617" s="54"/>
    </row>
    <row r="618" spans="1:6" ht="12" customHeight="1">
      <c r="A618" s="6"/>
      <c r="B618" s="6"/>
      <c r="C618" s="54"/>
      <c r="D618" s="54"/>
      <c r="E618" s="54"/>
      <c r="F618" s="54"/>
    </row>
    <row r="619" spans="1:6" ht="12" customHeight="1">
      <c r="A619" s="6"/>
      <c r="B619" s="6"/>
      <c r="C619" s="54"/>
      <c r="D619" s="54"/>
      <c r="E619" s="54"/>
      <c r="F619" s="54"/>
    </row>
    <row r="620" spans="1:6" ht="12" customHeight="1">
      <c r="A620" s="6"/>
      <c r="B620" s="6"/>
      <c r="C620" s="54"/>
      <c r="D620" s="54"/>
      <c r="E620" s="54"/>
      <c r="F620" s="54"/>
    </row>
    <row r="621" spans="1:6" ht="12" customHeight="1">
      <c r="A621" s="6"/>
      <c r="B621" s="6"/>
      <c r="C621" s="54"/>
      <c r="D621" s="54"/>
      <c r="E621" s="54"/>
      <c r="F621" s="54"/>
    </row>
    <row r="622" spans="1:6" ht="12" customHeight="1">
      <c r="A622" s="6"/>
      <c r="B622" s="6"/>
      <c r="C622" s="54"/>
      <c r="D622" s="54"/>
      <c r="E622" s="54"/>
      <c r="F622" s="54"/>
    </row>
    <row r="623" spans="1:6" ht="12" customHeight="1">
      <c r="A623" s="6"/>
      <c r="B623" s="6"/>
      <c r="C623" s="54"/>
      <c r="D623" s="54"/>
      <c r="E623" s="54"/>
      <c r="F623" s="54"/>
    </row>
    <row r="624" spans="1:6" ht="12" customHeight="1">
      <c r="A624" s="6"/>
      <c r="B624" s="6"/>
      <c r="C624" s="54"/>
      <c r="D624" s="54"/>
      <c r="E624" s="54"/>
      <c r="F624" s="54"/>
    </row>
    <row r="625" spans="1:6" ht="12" customHeight="1">
      <c r="A625" s="6"/>
      <c r="B625" s="6"/>
      <c r="C625" s="54"/>
      <c r="D625" s="54"/>
      <c r="E625" s="54"/>
      <c r="F625" s="54"/>
    </row>
    <row r="626" spans="1:6" ht="12" customHeight="1">
      <c r="A626" s="6"/>
      <c r="B626" s="6"/>
      <c r="C626" s="54"/>
      <c r="D626" s="54"/>
      <c r="E626" s="54"/>
      <c r="F626" s="54"/>
    </row>
    <row r="627" spans="1:6" ht="12" customHeight="1">
      <c r="A627" s="6"/>
      <c r="B627" s="6"/>
      <c r="C627" s="54"/>
      <c r="D627" s="54"/>
      <c r="E627" s="54"/>
      <c r="F627" s="54"/>
    </row>
    <row r="628" spans="1:6" ht="12" customHeight="1">
      <c r="A628" s="6"/>
      <c r="B628" s="6"/>
      <c r="C628" s="54"/>
      <c r="D628" s="54"/>
      <c r="E628" s="54"/>
      <c r="F628" s="54"/>
    </row>
    <row r="629" spans="1:6" ht="12" customHeight="1">
      <c r="A629" s="6"/>
      <c r="B629" s="6"/>
      <c r="C629" s="54"/>
      <c r="D629" s="54"/>
      <c r="E629" s="54"/>
      <c r="F629" s="54"/>
    </row>
    <row r="630" spans="1:6" ht="12" customHeight="1">
      <c r="A630" s="6"/>
      <c r="B630" s="6"/>
      <c r="C630" s="54"/>
      <c r="D630" s="54"/>
      <c r="E630" s="54"/>
      <c r="F630" s="54"/>
    </row>
    <row r="631" spans="1:6" ht="12" customHeight="1">
      <c r="A631" s="6"/>
      <c r="B631" s="6"/>
      <c r="C631" s="54"/>
      <c r="D631" s="54"/>
      <c r="E631" s="54"/>
      <c r="F631" s="54"/>
    </row>
    <row r="632" spans="1:6" ht="12" customHeight="1">
      <c r="A632" s="6"/>
      <c r="B632" s="6"/>
      <c r="C632" s="54"/>
      <c r="D632" s="54"/>
      <c r="E632" s="54"/>
      <c r="F632" s="54"/>
    </row>
    <row r="633" spans="1:6" ht="12" customHeight="1">
      <c r="A633" s="6"/>
      <c r="B633" s="6"/>
      <c r="C633" s="54"/>
      <c r="D633" s="54"/>
      <c r="E633" s="54"/>
      <c r="F633" s="54"/>
    </row>
    <row r="634" spans="1:6" ht="12" customHeight="1">
      <c r="A634" s="6"/>
      <c r="B634" s="6"/>
      <c r="C634" s="54"/>
      <c r="D634" s="54"/>
      <c r="E634" s="54"/>
      <c r="F634" s="54"/>
    </row>
    <row r="635" spans="1:6" ht="12" customHeight="1">
      <c r="A635" s="6"/>
      <c r="B635" s="6"/>
      <c r="C635" s="54"/>
      <c r="D635" s="54"/>
      <c r="E635" s="54"/>
      <c r="F635" s="54"/>
    </row>
    <row r="636" spans="1:6" ht="12" customHeight="1">
      <c r="A636" s="6"/>
      <c r="B636" s="6"/>
      <c r="C636" s="54"/>
      <c r="D636" s="54"/>
      <c r="E636" s="54"/>
      <c r="F636" s="54"/>
    </row>
    <row r="637" spans="1:6" ht="12" customHeight="1">
      <c r="A637" s="6"/>
      <c r="B637" s="6"/>
      <c r="C637" s="54"/>
      <c r="D637" s="54"/>
      <c r="E637" s="54"/>
      <c r="F637" s="54"/>
    </row>
    <row r="638" spans="1:6" ht="12" customHeight="1">
      <c r="A638" s="6"/>
      <c r="B638" s="6"/>
      <c r="C638" s="54"/>
      <c r="D638" s="54"/>
      <c r="E638" s="54"/>
      <c r="F638" s="54"/>
    </row>
    <row r="639" spans="1:6" ht="12" customHeight="1">
      <c r="A639" s="6"/>
      <c r="B639" s="6"/>
      <c r="C639" s="54"/>
      <c r="D639" s="54"/>
      <c r="E639" s="54"/>
      <c r="F639" s="54"/>
    </row>
    <row r="640" spans="1:6" ht="12" customHeight="1">
      <c r="A640" s="6"/>
      <c r="B640" s="6"/>
      <c r="C640" s="54"/>
      <c r="D640" s="54"/>
      <c r="E640" s="54"/>
      <c r="F640" s="54"/>
    </row>
    <row r="641" spans="1:6" ht="12" customHeight="1">
      <c r="A641" s="6"/>
      <c r="B641" s="6"/>
      <c r="C641" s="54"/>
      <c r="D641" s="54"/>
      <c r="E641" s="54"/>
      <c r="F641" s="54"/>
    </row>
    <row r="642" spans="1:6" ht="12" customHeight="1">
      <c r="A642" s="6"/>
      <c r="B642" s="6"/>
      <c r="C642" s="54"/>
      <c r="D642" s="54"/>
      <c r="E642" s="54"/>
      <c r="F642" s="54"/>
    </row>
    <row r="643" spans="1:6" ht="12" customHeight="1">
      <c r="A643" s="6"/>
      <c r="B643" s="6"/>
      <c r="C643" s="54"/>
      <c r="D643" s="54"/>
      <c r="E643" s="54"/>
      <c r="F643" s="54"/>
    </row>
    <row r="644" spans="1:6" ht="12" customHeight="1">
      <c r="A644" s="6"/>
      <c r="B644" s="6"/>
      <c r="C644" s="54"/>
      <c r="D644" s="54"/>
      <c r="E644" s="54"/>
      <c r="F644" s="54"/>
    </row>
    <row r="645" spans="1:6" ht="12" customHeight="1">
      <c r="A645" s="6"/>
      <c r="B645" s="6"/>
      <c r="C645" s="54"/>
      <c r="D645" s="54"/>
      <c r="E645" s="54"/>
      <c r="F645" s="54"/>
    </row>
    <row r="646" spans="1:6" ht="12" customHeight="1">
      <c r="A646" s="6"/>
      <c r="B646" s="6"/>
      <c r="C646" s="54"/>
      <c r="D646" s="54"/>
      <c r="E646" s="54"/>
      <c r="F646" s="54"/>
    </row>
    <row r="647" spans="1:6" ht="12" customHeight="1">
      <c r="A647" s="6"/>
      <c r="B647" s="6"/>
      <c r="C647" s="54"/>
      <c r="D647" s="54"/>
      <c r="E647" s="54"/>
      <c r="F647" s="54"/>
    </row>
    <row r="648" spans="1:6" ht="12" customHeight="1">
      <c r="A648" s="6"/>
      <c r="B648" s="6"/>
      <c r="C648" s="54"/>
      <c r="D648" s="54"/>
      <c r="E648" s="54"/>
      <c r="F648" s="54"/>
    </row>
    <row r="649" spans="1:6" ht="12" customHeight="1">
      <c r="A649" s="6"/>
      <c r="B649" s="6"/>
      <c r="C649" s="54"/>
      <c r="D649" s="54"/>
      <c r="E649" s="54"/>
      <c r="F649" s="54"/>
    </row>
    <row r="650" spans="1:6" ht="12" customHeight="1">
      <c r="A650" s="6"/>
      <c r="B650" s="6"/>
      <c r="C650" s="54"/>
      <c r="D650" s="54"/>
      <c r="E650" s="54"/>
      <c r="F650" s="54"/>
    </row>
    <row r="651" spans="1:6" ht="12" customHeight="1">
      <c r="A651" s="6"/>
      <c r="B651" s="6"/>
      <c r="C651" s="54"/>
      <c r="D651" s="54"/>
      <c r="E651" s="54"/>
      <c r="F651" s="54"/>
    </row>
    <row r="652" spans="1:6" ht="12" customHeight="1">
      <c r="A652" s="6"/>
      <c r="B652" s="6"/>
      <c r="C652" s="54"/>
      <c r="D652" s="54"/>
      <c r="E652" s="54"/>
      <c r="F652" s="54"/>
    </row>
    <row r="653" spans="1:6" ht="12" customHeight="1">
      <c r="A653" s="6"/>
      <c r="B653" s="6"/>
      <c r="C653" s="54"/>
      <c r="D653" s="54"/>
      <c r="E653" s="54"/>
      <c r="F653" s="54"/>
    </row>
    <row r="654" spans="1:6" ht="12" customHeight="1">
      <c r="A654" s="6"/>
      <c r="B654" s="6"/>
      <c r="C654" s="54"/>
      <c r="D654" s="54"/>
      <c r="E654" s="54"/>
      <c r="F654" s="54"/>
    </row>
    <row r="655" spans="1:6" ht="12" customHeight="1">
      <c r="A655" s="6"/>
      <c r="B655" s="6"/>
      <c r="C655" s="54"/>
      <c r="D655" s="54"/>
      <c r="E655" s="54"/>
      <c r="F655" s="54"/>
    </row>
    <row r="656" spans="1:6" ht="12" customHeight="1">
      <c r="A656" s="6"/>
      <c r="B656" s="6"/>
      <c r="C656" s="54"/>
      <c r="D656" s="54"/>
      <c r="E656" s="54"/>
      <c r="F656" s="54"/>
    </row>
    <row r="657" spans="1:6" ht="12" customHeight="1">
      <c r="A657" s="6"/>
      <c r="B657" s="6"/>
      <c r="C657" s="54"/>
      <c r="D657" s="54"/>
      <c r="E657" s="54"/>
      <c r="F657" s="54"/>
    </row>
    <row r="658" spans="1:6" ht="12" customHeight="1">
      <c r="A658" s="6"/>
      <c r="B658" s="6"/>
      <c r="C658" s="54"/>
      <c r="D658" s="54"/>
      <c r="E658" s="54"/>
      <c r="F658" s="54"/>
    </row>
    <row r="659" spans="1:6" ht="12" customHeight="1">
      <c r="A659" s="6"/>
      <c r="B659" s="6"/>
      <c r="C659" s="54"/>
      <c r="D659" s="54"/>
      <c r="E659" s="54"/>
      <c r="F659" s="54"/>
    </row>
    <row r="660" spans="1:6" ht="12" customHeight="1">
      <c r="A660" s="6"/>
      <c r="B660" s="6"/>
      <c r="C660" s="54"/>
      <c r="D660" s="54"/>
      <c r="E660" s="54"/>
      <c r="F660" s="54"/>
    </row>
    <row r="661" spans="1:6" ht="12" customHeight="1">
      <c r="A661" s="6"/>
      <c r="B661" s="6"/>
      <c r="C661" s="54"/>
      <c r="D661" s="54"/>
      <c r="E661" s="54"/>
      <c r="F661" s="54"/>
    </row>
    <row r="662" spans="1:6" ht="12" customHeight="1">
      <c r="A662" s="6"/>
      <c r="B662" s="6"/>
      <c r="C662" s="54"/>
      <c r="D662" s="54"/>
      <c r="E662" s="54"/>
      <c r="F662" s="54"/>
    </row>
    <row r="663" spans="1:6" ht="12" customHeight="1">
      <c r="A663" s="6"/>
      <c r="B663" s="6"/>
      <c r="C663" s="54"/>
      <c r="D663" s="54"/>
      <c r="E663" s="54"/>
      <c r="F663" s="54"/>
    </row>
    <row r="664" spans="1:6" ht="12" customHeight="1">
      <c r="A664" s="6"/>
      <c r="B664" s="6"/>
      <c r="C664" s="54"/>
      <c r="D664" s="54"/>
      <c r="E664" s="54"/>
      <c r="F664" s="54"/>
    </row>
    <row r="665" spans="1:6" ht="12" customHeight="1">
      <c r="A665" s="6"/>
      <c r="B665" s="6"/>
      <c r="C665" s="54"/>
      <c r="D665" s="54"/>
      <c r="E665" s="54"/>
      <c r="F665" s="54"/>
    </row>
    <row r="666" spans="1:6" ht="12" customHeight="1">
      <c r="A666" s="6"/>
      <c r="B666" s="6"/>
      <c r="C666" s="54"/>
      <c r="D666" s="54"/>
      <c r="E666" s="54"/>
      <c r="F666" s="54"/>
    </row>
    <row r="667" spans="1:6" ht="12" customHeight="1">
      <c r="A667" s="6"/>
      <c r="B667" s="6"/>
      <c r="C667" s="54"/>
      <c r="D667" s="54"/>
      <c r="E667" s="54"/>
      <c r="F667" s="54"/>
    </row>
    <row r="668" spans="1:6" ht="12" customHeight="1">
      <c r="A668" s="6"/>
      <c r="B668" s="6"/>
      <c r="C668" s="54"/>
      <c r="D668" s="54"/>
      <c r="E668" s="54"/>
      <c r="F668" s="54"/>
    </row>
    <row r="669" spans="1:6" ht="12" customHeight="1">
      <c r="A669" s="6"/>
      <c r="B669" s="6"/>
      <c r="C669" s="54"/>
      <c r="D669" s="54"/>
      <c r="E669" s="54"/>
      <c r="F669" s="54"/>
    </row>
    <row r="670" spans="1:6" ht="12" customHeight="1">
      <c r="A670" s="6"/>
      <c r="B670" s="6"/>
      <c r="C670" s="54"/>
      <c r="D670" s="54"/>
      <c r="E670" s="54"/>
      <c r="F670" s="54"/>
    </row>
    <row r="671" spans="1:6" ht="12" customHeight="1">
      <c r="A671" s="6"/>
      <c r="B671" s="6"/>
      <c r="C671" s="54"/>
      <c r="D671" s="54"/>
      <c r="E671" s="54"/>
      <c r="F671" s="54"/>
    </row>
    <row r="672" spans="1:6" ht="12" customHeight="1">
      <c r="A672" s="6"/>
      <c r="B672" s="6"/>
      <c r="C672" s="54"/>
      <c r="D672" s="54"/>
      <c r="E672" s="54"/>
      <c r="F672" s="54"/>
    </row>
    <row r="673" spans="1:6" ht="12" customHeight="1">
      <c r="A673" s="6"/>
      <c r="B673" s="6"/>
      <c r="C673" s="54"/>
      <c r="D673" s="54"/>
      <c r="E673" s="54"/>
      <c r="F673" s="54"/>
    </row>
    <row r="674" spans="1:6" ht="12" customHeight="1">
      <c r="A674" s="6"/>
      <c r="B674" s="6"/>
      <c r="C674" s="54"/>
      <c r="D674" s="54"/>
      <c r="E674" s="54"/>
      <c r="F674" s="54"/>
    </row>
    <row r="675" spans="1:6" ht="12" customHeight="1">
      <c r="A675" s="6"/>
      <c r="B675" s="6"/>
      <c r="C675" s="54"/>
      <c r="D675" s="54"/>
      <c r="E675" s="54"/>
      <c r="F675" s="54"/>
    </row>
    <row r="676" spans="1:6" ht="12" customHeight="1">
      <c r="A676" s="6"/>
      <c r="B676" s="6"/>
      <c r="C676" s="54"/>
      <c r="D676" s="54"/>
      <c r="E676" s="54"/>
      <c r="F676" s="54"/>
    </row>
    <row r="677" spans="1:6" ht="12" customHeight="1">
      <c r="A677" s="6"/>
      <c r="B677" s="6"/>
      <c r="C677" s="54"/>
      <c r="D677" s="54"/>
      <c r="E677" s="54"/>
      <c r="F677" s="54"/>
    </row>
    <row r="678" spans="1:6" ht="12" customHeight="1">
      <c r="A678" s="6"/>
      <c r="B678" s="6"/>
      <c r="C678" s="54"/>
      <c r="D678" s="54"/>
      <c r="E678" s="54"/>
      <c r="F678" s="54"/>
    </row>
    <row r="679" spans="1:6" ht="12" customHeight="1">
      <c r="A679" s="6"/>
      <c r="B679" s="6"/>
      <c r="C679" s="54"/>
      <c r="D679" s="54"/>
      <c r="E679" s="54"/>
      <c r="F679" s="54"/>
    </row>
    <row r="680" spans="1:6" ht="12" customHeight="1">
      <c r="A680" s="6"/>
      <c r="B680" s="6"/>
      <c r="C680" s="54"/>
      <c r="D680" s="54"/>
      <c r="E680" s="54"/>
      <c r="F680" s="54"/>
    </row>
    <row r="681" spans="1:6" ht="12" customHeight="1">
      <c r="A681" s="6"/>
      <c r="B681" s="6"/>
      <c r="C681" s="54"/>
      <c r="D681" s="54"/>
      <c r="E681" s="54"/>
      <c r="F681" s="54"/>
    </row>
    <row r="682" spans="1:6" ht="12" customHeight="1">
      <c r="A682" s="6"/>
      <c r="B682" s="6"/>
      <c r="C682" s="54"/>
      <c r="D682" s="54"/>
      <c r="E682" s="54"/>
      <c r="F682" s="54"/>
    </row>
    <row r="683" spans="1:6" ht="12" customHeight="1">
      <c r="A683" s="6"/>
      <c r="B683" s="6"/>
      <c r="C683" s="54"/>
      <c r="D683" s="54"/>
      <c r="E683" s="54"/>
      <c r="F683" s="54"/>
    </row>
    <row r="684" spans="1:6" ht="12" customHeight="1">
      <c r="A684" s="6"/>
      <c r="B684" s="6"/>
      <c r="C684" s="54"/>
      <c r="D684" s="54"/>
      <c r="E684" s="54"/>
      <c r="F684" s="54"/>
    </row>
    <row r="685" spans="1:6" ht="12" customHeight="1">
      <c r="A685" s="6"/>
      <c r="B685" s="6"/>
      <c r="C685" s="54"/>
      <c r="D685" s="54"/>
      <c r="E685" s="54"/>
      <c r="F685" s="54"/>
    </row>
    <row r="686" spans="1:6" ht="12" customHeight="1">
      <c r="A686" s="6"/>
      <c r="B686" s="6"/>
      <c r="C686" s="54"/>
      <c r="D686" s="54"/>
      <c r="E686" s="54"/>
      <c r="F686" s="54"/>
    </row>
    <row r="687" spans="1:6" ht="12" customHeight="1">
      <c r="A687" s="6"/>
      <c r="B687" s="6"/>
      <c r="C687" s="54"/>
      <c r="D687" s="54"/>
      <c r="E687" s="54"/>
      <c r="F687" s="54"/>
    </row>
    <row r="688" spans="1:6" ht="12" customHeight="1">
      <c r="A688" s="6"/>
      <c r="B688" s="6"/>
      <c r="C688" s="54"/>
      <c r="D688" s="54"/>
      <c r="E688" s="54"/>
      <c r="F688" s="54"/>
    </row>
    <row r="689" spans="1:6" ht="12" customHeight="1">
      <c r="A689" s="6"/>
      <c r="B689" s="6"/>
      <c r="C689" s="54"/>
      <c r="D689" s="54"/>
      <c r="E689" s="54"/>
      <c r="F689" s="54"/>
    </row>
    <row r="690" spans="1:6" ht="12" customHeight="1">
      <c r="A690" s="6"/>
      <c r="B690" s="6"/>
      <c r="C690" s="54"/>
      <c r="D690" s="54"/>
      <c r="E690" s="54"/>
      <c r="F690" s="54"/>
    </row>
    <row r="691" spans="1:6" ht="12" customHeight="1">
      <c r="A691" s="6"/>
      <c r="B691" s="6"/>
      <c r="C691" s="54"/>
      <c r="D691" s="54"/>
      <c r="E691" s="54"/>
      <c r="F691" s="54"/>
    </row>
    <row r="692" spans="1:6" ht="12" customHeight="1">
      <c r="A692" s="6"/>
      <c r="B692" s="6"/>
      <c r="C692" s="54"/>
      <c r="D692" s="54"/>
      <c r="E692" s="54"/>
      <c r="F692" s="54"/>
    </row>
    <row r="693" spans="1:6" ht="12" customHeight="1">
      <c r="A693" s="6"/>
      <c r="B693" s="6"/>
      <c r="C693" s="54"/>
      <c r="D693" s="54"/>
      <c r="E693" s="54"/>
      <c r="F693" s="54"/>
    </row>
    <row r="694" spans="1:6" ht="12" customHeight="1">
      <c r="A694" s="6"/>
      <c r="B694" s="6"/>
      <c r="C694" s="54"/>
      <c r="D694" s="54"/>
      <c r="E694" s="54"/>
      <c r="F694" s="54"/>
    </row>
    <row r="695" spans="1:6" ht="12" customHeight="1">
      <c r="A695" s="6"/>
      <c r="B695" s="6"/>
      <c r="C695" s="54"/>
      <c r="D695" s="54"/>
      <c r="E695" s="54"/>
      <c r="F695" s="54"/>
    </row>
    <row r="696" spans="1:6" ht="12" customHeight="1">
      <c r="A696" s="6"/>
      <c r="B696" s="6"/>
      <c r="C696" s="54"/>
      <c r="D696" s="54"/>
      <c r="E696" s="54"/>
      <c r="F696" s="54"/>
    </row>
    <row r="697" spans="1:6" ht="12" customHeight="1">
      <c r="A697" s="6"/>
      <c r="B697" s="6"/>
      <c r="C697" s="54"/>
      <c r="D697" s="54"/>
      <c r="E697" s="54"/>
      <c r="F697" s="54"/>
    </row>
    <row r="698" spans="1:6" ht="12" customHeight="1">
      <c r="A698" s="6"/>
      <c r="B698" s="6"/>
      <c r="C698" s="54"/>
      <c r="D698" s="54"/>
      <c r="E698" s="54"/>
      <c r="F698" s="54"/>
    </row>
    <row r="699" spans="1:6" ht="12" customHeight="1">
      <c r="A699" s="6"/>
      <c r="B699" s="6"/>
      <c r="C699" s="54"/>
      <c r="D699" s="54"/>
      <c r="E699" s="54"/>
      <c r="F699" s="54"/>
    </row>
    <row r="700" spans="1:6" ht="12" customHeight="1">
      <c r="A700" s="6"/>
      <c r="B700" s="6"/>
      <c r="C700" s="54"/>
      <c r="D700" s="54"/>
      <c r="E700" s="54"/>
      <c r="F700" s="54"/>
    </row>
    <row r="701" spans="1:6" ht="12" customHeight="1">
      <c r="A701" s="6"/>
      <c r="B701" s="6"/>
      <c r="C701" s="54"/>
      <c r="D701" s="54"/>
      <c r="E701" s="54"/>
      <c r="F701" s="54"/>
    </row>
    <row r="702" spans="1:6" ht="12" customHeight="1">
      <c r="A702" s="6"/>
      <c r="B702" s="6"/>
      <c r="C702" s="54"/>
      <c r="D702" s="54"/>
      <c r="E702" s="54"/>
      <c r="F702" s="54"/>
    </row>
    <row r="703" spans="1:6" ht="12" customHeight="1">
      <c r="A703" s="6"/>
      <c r="B703" s="6"/>
      <c r="C703" s="54"/>
      <c r="D703" s="54"/>
      <c r="E703" s="54"/>
      <c r="F703" s="54"/>
    </row>
    <row r="704" spans="1:6" ht="12" customHeight="1">
      <c r="A704" s="6"/>
      <c r="B704" s="6"/>
      <c r="C704" s="54"/>
      <c r="D704" s="54"/>
      <c r="E704" s="54"/>
      <c r="F704" s="54"/>
    </row>
    <row r="705" spans="1:6" ht="12" customHeight="1">
      <c r="A705" s="6"/>
      <c r="B705" s="6"/>
      <c r="C705" s="54"/>
      <c r="D705" s="54"/>
      <c r="E705" s="54"/>
      <c r="F705" s="54"/>
    </row>
    <row r="706" spans="1:6" ht="12" customHeight="1">
      <c r="A706" s="6"/>
      <c r="B706" s="6"/>
      <c r="C706" s="54"/>
      <c r="D706" s="54"/>
      <c r="E706" s="54"/>
      <c r="F706" s="54"/>
    </row>
    <row r="707" spans="1:6" ht="12" customHeight="1">
      <c r="A707" s="6"/>
      <c r="B707" s="6"/>
      <c r="C707" s="54"/>
      <c r="D707" s="54"/>
      <c r="E707" s="54"/>
      <c r="F707" s="54"/>
    </row>
    <row r="708" spans="1:6" ht="12" customHeight="1">
      <c r="A708" s="6"/>
      <c r="B708" s="6"/>
      <c r="C708" s="54"/>
      <c r="D708" s="54"/>
      <c r="E708" s="54"/>
      <c r="F708" s="54"/>
    </row>
    <row r="709" spans="1:6" ht="12" customHeight="1">
      <c r="A709" s="6"/>
      <c r="B709" s="6"/>
      <c r="C709" s="54"/>
      <c r="D709" s="54"/>
      <c r="E709" s="54"/>
      <c r="F709" s="54"/>
    </row>
    <row r="710" spans="1:6" ht="12" customHeight="1">
      <c r="A710" s="6"/>
      <c r="B710" s="6"/>
      <c r="C710" s="54"/>
      <c r="D710" s="54"/>
      <c r="E710" s="54"/>
      <c r="F710" s="54"/>
    </row>
    <row r="711" spans="1:6" ht="12" customHeight="1">
      <c r="A711" s="6"/>
      <c r="B711" s="6"/>
      <c r="C711" s="54"/>
      <c r="D711" s="54"/>
      <c r="E711" s="54"/>
      <c r="F711" s="54"/>
    </row>
    <row r="712" spans="1:6" ht="12" customHeight="1">
      <c r="A712" s="6"/>
      <c r="B712" s="6"/>
      <c r="C712" s="54"/>
      <c r="D712" s="54"/>
      <c r="E712" s="54"/>
      <c r="F712" s="54"/>
    </row>
    <row r="713" spans="1:6" ht="12" customHeight="1">
      <c r="A713" s="6"/>
      <c r="B713" s="6"/>
      <c r="C713" s="54"/>
      <c r="D713" s="54"/>
      <c r="E713" s="54"/>
      <c r="F713" s="54"/>
    </row>
    <row r="714" spans="1:6" ht="12" customHeight="1">
      <c r="A714" s="6"/>
      <c r="B714" s="6"/>
      <c r="C714" s="54"/>
      <c r="D714" s="54"/>
      <c r="E714" s="54"/>
      <c r="F714" s="54"/>
    </row>
    <row r="715" spans="1:6" ht="12" customHeight="1">
      <c r="A715" s="6"/>
      <c r="B715" s="6"/>
      <c r="C715" s="54"/>
      <c r="D715" s="54"/>
      <c r="E715" s="54"/>
      <c r="F715" s="54"/>
    </row>
    <row r="716" spans="1:6" ht="12" customHeight="1">
      <c r="A716" s="6"/>
      <c r="B716" s="6"/>
      <c r="C716" s="54"/>
      <c r="D716" s="54"/>
      <c r="E716" s="54"/>
      <c r="F716" s="54"/>
    </row>
    <row r="717" spans="1:6" ht="12" customHeight="1">
      <c r="A717" s="6"/>
      <c r="B717" s="6"/>
      <c r="C717" s="54"/>
      <c r="D717" s="54"/>
      <c r="E717" s="54"/>
      <c r="F717" s="54"/>
    </row>
    <row r="718" spans="1:6" ht="12" customHeight="1">
      <c r="A718" s="6"/>
      <c r="B718" s="6"/>
      <c r="C718" s="54"/>
      <c r="D718" s="54"/>
      <c r="E718" s="54"/>
      <c r="F718" s="54"/>
    </row>
    <row r="719" spans="1:6" ht="12" customHeight="1">
      <c r="A719" s="6"/>
      <c r="B719" s="6"/>
      <c r="C719" s="54"/>
      <c r="D719" s="54"/>
      <c r="E719" s="54"/>
      <c r="F719" s="54"/>
    </row>
    <row r="720" spans="1:6" ht="12" customHeight="1">
      <c r="A720" s="6"/>
      <c r="B720" s="6"/>
      <c r="C720" s="54"/>
      <c r="D720" s="54"/>
      <c r="E720" s="54"/>
      <c r="F720" s="54"/>
    </row>
    <row r="721" spans="1:6" ht="12" customHeight="1">
      <c r="A721" s="6"/>
      <c r="B721" s="6"/>
      <c r="C721" s="54"/>
      <c r="D721" s="54"/>
      <c r="E721" s="54"/>
      <c r="F721" s="54"/>
    </row>
    <row r="722" spans="1:6" ht="12" customHeight="1">
      <c r="A722" s="6"/>
      <c r="B722" s="6"/>
      <c r="C722" s="54"/>
      <c r="D722" s="54"/>
      <c r="E722" s="54"/>
      <c r="F722" s="54"/>
    </row>
    <row r="723" spans="1:6" ht="12" customHeight="1">
      <c r="A723" s="6"/>
      <c r="B723" s="6"/>
      <c r="C723" s="54"/>
      <c r="D723" s="54"/>
      <c r="E723" s="54"/>
      <c r="F723" s="54"/>
    </row>
    <row r="724" spans="1:6" ht="12" customHeight="1">
      <c r="A724" s="6"/>
      <c r="B724" s="6"/>
      <c r="C724" s="54"/>
      <c r="D724" s="54"/>
      <c r="E724" s="54"/>
      <c r="F724" s="54"/>
    </row>
    <row r="725" spans="1:6" ht="12" customHeight="1">
      <c r="A725" s="6"/>
      <c r="B725" s="6"/>
      <c r="C725" s="54"/>
      <c r="D725" s="54"/>
      <c r="E725" s="54"/>
      <c r="F725" s="54"/>
    </row>
    <row r="726" spans="1:6" ht="12" customHeight="1">
      <c r="A726" s="6"/>
      <c r="B726" s="6"/>
      <c r="C726" s="54"/>
      <c r="D726" s="54"/>
      <c r="E726" s="54"/>
      <c r="F726" s="54"/>
    </row>
    <row r="727" spans="1:6" ht="12" customHeight="1">
      <c r="A727" s="6"/>
      <c r="B727" s="6"/>
      <c r="C727" s="54"/>
      <c r="D727" s="54"/>
      <c r="E727" s="54"/>
      <c r="F727" s="54"/>
    </row>
    <row r="728" spans="1:6" ht="12" customHeight="1">
      <c r="A728" s="6"/>
      <c r="B728" s="6"/>
      <c r="C728" s="54"/>
      <c r="D728" s="54"/>
      <c r="E728" s="54"/>
      <c r="F728" s="54"/>
    </row>
    <row r="729" spans="1:6" ht="12" customHeight="1">
      <c r="A729" s="6"/>
      <c r="B729" s="6"/>
      <c r="C729" s="54"/>
      <c r="D729" s="54"/>
      <c r="E729" s="54"/>
      <c r="F729" s="54"/>
    </row>
    <row r="730" spans="1:6" ht="12" customHeight="1">
      <c r="A730" s="6"/>
      <c r="B730" s="6"/>
      <c r="C730" s="54"/>
      <c r="D730" s="54"/>
      <c r="E730" s="54"/>
      <c r="F730" s="54"/>
    </row>
    <row r="731" spans="1:6" ht="12" customHeight="1">
      <c r="A731" s="6"/>
      <c r="B731" s="6"/>
      <c r="C731" s="54"/>
      <c r="D731" s="54"/>
      <c r="E731" s="54"/>
      <c r="F731" s="54"/>
    </row>
    <row r="732" spans="1:6" ht="12" customHeight="1">
      <c r="A732" s="6"/>
      <c r="B732" s="6"/>
      <c r="C732" s="54"/>
      <c r="D732" s="54"/>
      <c r="E732" s="54"/>
      <c r="F732" s="54"/>
    </row>
    <row r="733" spans="1:6" ht="12" customHeight="1">
      <c r="A733" s="6"/>
      <c r="B733" s="6"/>
      <c r="C733" s="54"/>
      <c r="D733" s="54"/>
      <c r="E733" s="54"/>
      <c r="F733" s="54"/>
    </row>
    <row r="734" spans="1:6" ht="12" customHeight="1">
      <c r="A734" s="6"/>
      <c r="B734" s="6"/>
      <c r="C734" s="54"/>
      <c r="D734" s="54"/>
      <c r="E734" s="54"/>
      <c r="F734" s="54"/>
    </row>
    <row r="735" spans="1:6" ht="12" customHeight="1">
      <c r="A735" s="6"/>
      <c r="B735" s="6"/>
      <c r="C735" s="54"/>
      <c r="D735" s="54"/>
      <c r="E735" s="54"/>
      <c r="F735" s="54"/>
    </row>
    <row r="736" spans="1:6" ht="12" customHeight="1">
      <c r="A736" s="6"/>
      <c r="B736" s="6"/>
      <c r="C736" s="54"/>
      <c r="D736" s="54"/>
      <c r="E736" s="54"/>
      <c r="F736" s="54"/>
    </row>
    <row r="737" spans="1:6" ht="12" customHeight="1">
      <c r="A737" s="6"/>
      <c r="B737" s="6"/>
      <c r="C737" s="54"/>
      <c r="D737" s="54"/>
      <c r="E737" s="54"/>
      <c r="F737" s="54"/>
    </row>
    <row r="738" spans="1:6" ht="12" customHeight="1">
      <c r="A738" s="6"/>
      <c r="B738" s="6"/>
      <c r="C738" s="54"/>
      <c r="D738" s="54"/>
      <c r="E738" s="54"/>
      <c r="F738" s="54"/>
    </row>
    <row r="739" spans="1:6" ht="12" customHeight="1">
      <c r="A739" s="6"/>
      <c r="B739" s="6"/>
      <c r="C739" s="54"/>
      <c r="D739" s="54"/>
      <c r="E739" s="54"/>
      <c r="F739" s="54"/>
    </row>
    <row r="740" spans="1:6" ht="12" customHeight="1">
      <c r="A740" s="6"/>
      <c r="B740" s="6"/>
      <c r="C740" s="54"/>
      <c r="D740" s="54"/>
      <c r="E740" s="54"/>
      <c r="F740" s="54"/>
    </row>
    <row r="741" spans="1:6" ht="12" customHeight="1">
      <c r="A741" s="6"/>
      <c r="B741" s="6"/>
      <c r="C741" s="54"/>
      <c r="D741" s="54"/>
      <c r="E741" s="54"/>
      <c r="F741" s="54"/>
    </row>
    <row r="742" spans="1:6" ht="12" customHeight="1">
      <c r="A742" s="6"/>
      <c r="B742" s="6"/>
      <c r="C742" s="54"/>
      <c r="D742" s="54"/>
      <c r="E742" s="54"/>
      <c r="F742" s="54"/>
    </row>
    <row r="743" spans="1:6" ht="12" customHeight="1">
      <c r="A743" s="6"/>
      <c r="B743" s="6"/>
      <c r="C743" s="54"/>
      <c r="D743" s="54"/>
      <c r="E743" s="54"/>
      <c r="F743" s="54"/>
    </row>
    <row r="744" spans="1:6" ht="12" customHeight="1">
      <c r="A744" s="6"/>
      <c r="B744" s="6"/>
      <c r="C744" s="54"/>
      <c r="D744" s="54"/>
      <c r="E744" s="54"/>
      <c r="F744" s="54"/>
    </row>
    <row r="745" spans="1:6" ht="12" customHeight="1">
      <c r="A745" s="6"/>
      <c r="B745" s="6"/>
      <c r="C745" s="54"/>
      <c r="D745" s="54"/>
      <c r="E745" s="54"/>
      <c r="F745" s="54"/>
    </row>
    <row r="746" spans="1:6" ht="12" customHeight="1">
      <c r="A746" s="6"/>
      <c r="B746" s="6"/>
      <c r="C746" s="54"/>
      <c r="D746" s="54"/>
      <c r="E746" s="54"/>
      <c r="F746" s="54"/>
    </row>
    <row r="747" spans="1:6" ht="12" customHeight="1">
      <c r="A747" s="6"/>
      <c r="B747" s="6"/>
      <c r="C747" s="54"/>
      <c r="D747" s="54"/>
      <c r="E747" s="54"/>
      <c r="F747" s="54"/>
    </row>
    <row r="748" spans="1:6" ht="12" customHeight="1">
      <c r="A748" s="6"/>
      <c r="B748" s="6"/>
      <c r="C748" s="54"/>
      <c r="D748" s="54"/>
      <c r="E748" s="54"/>
      <c r="F748" s="54"/>
    </row>
    <row r="749" spans="1:6" ht="12" customHeight="1">
      <c r="A749" s="6"/>
      <c r="B749" s="6"/>
      <c r="C749" s="54"/>
      <c r="D749" s="54"/>
      <c r="E749" s="54"/>
      <c r="F749" s="54"/>
    </row>
    <row r="750" spans="1:6" ht="12" customHeight="1">
      <c r="A750" s="6"/>
      <c r="B750" s="6"/>
      <c r="C750" s="54"/>
      <c r="D750" s="54"/>
      <c r="E750" s="54"/>
      <c r="F750" s="54"/>
    </row>
    <row r="751" spans="1:6" ht="12" customHeight="1">
      <c r="A751" s="6"/>
      <c r="B751" s="6"/>
      <c r="C751" s="54"/>
      <c r="D751" s="54"/>
      <c r="E751" s="54"/>
      <c r="F751" s="54"/>
    </row>
    <row r="752" spans="1:6" ht="12" customHeight="1">
      <c r="A752" s="6"/>
      <c r="B752" s="6"/>
      <c r="C752" s="54"/>
      <c r="D752" s="54"/>
      <c r="E752" s="54"/>
      <c r="F752" s="54"/>
    </row>
    <row r="753" spans="1:6" ht="12" customHeight="1">
      <c r="A753" s="6"/>
      <c r="B753" s="6"/>
      <c r="C753" s="54"/>
      <c r="D753" s="54"/>
      <c r="E753" s="54"/>
      <c r="F753" s="54"/>
    </row>
    <row r="754" spans="1:6" ht="12" customHeight="1">
      <c r="A754" s="6"/>
      <c r="B754" s="6"/>
      <c r="C754" s="54"/>
      <c r="D754" s="54"/>
      <c r="E754" s="54"/>
      <c r="F754" s="54"/>
    </row>
    <row r="755" spans="1:6" ht="12" customHeight="1">
      <c r="A755" s="6"/>
      <c r="B755" s="6"/>
      <c r="C755" s="54"/>
      <c r="D755" s="54"/>
      <c r="E755" s="54"/>
      <c r="F755" s="54"/>
    </row>
    <row r="756" spans="1:6" ht="12" customHeight="1">
      <c r="A756" s="6"/>
      <c r="B756" s="6"/>
      <c r="C756" s="54"/>
      <c r="D756" s="54"/>
      <c r="E756" s="54"/>
      <c r="F756" s="54"/>
    </row>
    <row r="757" spans="1:6" ht="12" customHeight="1">
      <c r="A757" s="6"/>
      <c r="B757" s="6"/>
      <c r="C757" s="54"/>
      <c r="D757" s="54"/>
      <c r="E757" s="54"/>
      <c r="F757" s="54"/>
    </row>
    <row r="758" spans="1:6" ht="12" customHeight="1">
      <c r="A758" s="6"/>
      <c r="B758" s="6"/>
      <c r="C758" s="54"/>
      <c r="D758" s="54"/>
      <c r="E758" s="54"/>
      <c r="F758" s="54"/>
    </row>
    <row r="759" spans="1:6" ht="12" customHeight="1">
      <c r="A759" s="6"/>
      <c r="B759" s="6"/>
      <c r="C759" s="54"/>
      <c r="D759" s="54"/>
      <c r="E759" s="54"/>
      <c r="F759" s="54"/>
    </row>
    <row r="760" spans="1:6" ht="12" customHeight="1">
      <c r="A760" s="6"/>
      <c r="B760" s="6"/>
      <c r="C760" s="54"/>
      <c r="D760" s="54"/>
      <c r="E760" s="54"/>
      <c r="F760" s="54"/>
    </row>
    <row r="761" spans="1:6" ht="12" customHeight="1">
      <c r="A761" s="6"/>
      <c r="B761" s="6"/>
      <c r="C761" s="54"/>
      <c r="D761" s="54"/>
      <c r="E761" s="54"/>
      <c r="F761" s="54"/>
    </row>
    <row r="762" spans="1:6" ht="12" customHeight="1">
      <c r="A762" s="6"/>
      <c r="B762" s="6"/>
      <c r="C762" s="54"/>
      <c r="D762" s="54"/>
      <c r="E762" s="54"/>
      <c r="F762" s="54"/>
    </row>
    <row r="763" spans="1:6" ht="12" customHeight="1">
      <c r="A763" s="6"/>
      <c r="B763" s="6"/>
      <c r="C763" s="54"/>
      <c r="D763" s="54"/>
      <c r="E763" s="54"/>
      <c r="F763" s="54"/>
    </row>
    <row r="764" spans="1:6" ht="12" customHeight="1">
      <c r="A764" s="6"/>
      <c r="B764" s="6"/>
      <c r="C764" s="54"/>
      <c r="D764" s="54"/>
      <c r="E764" s="54"/>
      <c r="F764" s="54"/>
    </row>
    <row r="765" spans="1:6" ht="12" customHeight="1">
      <c r="A765" s="6"/>
      <c r="B765" s="6"/>
      <c r="C765" s="54"/>
      <c r="D765" s="54"/>
      <c r="E765" s="54"/>
      <c r="F765" s="54"/>
    </row>
    <row r="766" spans="1:6" ht="12" customHeight="1">
      <c r="A766" s="6"/>
      <c r="B766" s="6"/>
      <c r="C766" s="54"/>
      <c r="D766" s="54"/>
      <c r="E766" s="54"/>
      <c r="F766" s="54"/>
    </row>
    <row r="767" spans="1:6" ht="12" customHeight="1">
      <c r="A767" s="6"/>
      <c r="B767" s="6"/>
      <c r="C767" s="54"/>
      <c r="D767" s="54"/>
      <c r="E767" s="54"/>
      <c r="F767" s="54"/>
    </row>
    <row r="768" spans="1:6" ht="12" customHeight="1">
      <c r="A768" s="6"/>
      <c r="B768" s="6"/>
      <c r="C768" s="54"/>
      <c r="D768" s="54"/>
      <c r="E768" s="54"/>
      <c r="F768" s="54"/>
    </row>
    <row r="769" spans="1:6" ht="12" customHeight="1">
      <c r="A769" s="6"/>
      <c r="B769" s="6"/>
      <c r="C769" s="54"/>
      <c r="D769" s="54"/>
      <c r="E769" s="54"/>
      <c r="F769" s="54"/>
    </row>
    <row r="770" spans="1:6" ht="12" customHeight="1">
      <c r="A770" s="6"/>
      <c r="B770" s="6"/>
      <c r="C770" s="54"/>
      <c r="D770" s="54"/>
      <c r="E770" s="54"/>
      <c r="F770" s="54"/>
    </row>
    <row r="771" spans="1:6" ht="12" customHeight="1">
      <c r="A771" s="6"/>
      <c r="B771" s="6"/>
      <c r="C771" s="54"/>
      <c r="D771" s="54"/>
      <c r="E771" s="54"/>
      <c r="F771" s="54"/>
    </row>
    <row r="772" spans="1:6" ht="12" customHeight="1">
      <c r="A772" s="6"/>
      <c r="B772" s="6"/>
      <c r="C772" s="54"/>
      <c r="D772" s="54"/>
      <c r="E772" s="54"/>
      <c r="F772" s="54"/>
    </row>
    <row r="773" spans="1:6" ht="12" customHeight="1">
      <c r="A773" s="6"/>
      <c r="B773" s="6"/>
      <c r="C773" s="54"/>
      <c r="D773" s="54"/>
      <c r="E773" s="54"/>
      <c r="F773" s="54"/>
    </row>
    <row r="774" spans="1:6" ht="12" customHeight="1">
      <c r="A774" s="6"/>
      <c r="B774" s="6"/>
      <c r="C774" s="54"/>
      <c r="D774" s="54"/>
      <c r="E774" s="54"/>
      <c r="F774" s="54"/>
    </row>
    <row r="775" spans="1:6" ht="12" customHeight="1">
      <c r="A775" s="6"/>
      <c r="B775" s="6"/>
      <c r="C775" s="54"/>
      <c r="D775" s="54"/>
      <c r="E775" s="54"/>
      <c r="F775" s="54"/>
    </row>
    <row r="776" spans="1:6" ht="12" customHeight="1">
      <c r="A776" s="6"/>
      <c r="B776" s="6"/>
      <c r="C776" s="54"/>
      <c r="D776" s="54"/>
      <c r="E776" s="54"/>
      <c r="F776" s="54"/>
    </row>
    <row r="777" spans="1:6" ht="12" customHeight="1">
      <c r="A777" s="6"/>
      <c r="B777" s="6"/>
      <c r="C777" s="54"/>
      <c r="D777" s="54"/>
      <c r="E777" s="54"/>
      <c r="F777" s="54"/>
    </row>
    <row r="778" spans="1:6" ht="12" customHeight="1">
      <c r="A778" s="6"/>
      <c r="B778" s="6"/>
      <c r="C778" s="54"/>
      <c r="D778" s="54"/>
      <c r="E778" s="54"/>
      <c r="F778" s="54"/>
    </row>
    <row r="779" spans="1:6" ht="12" customHeight="1">
      <c r="A779" s="6"/>
      <c r="B779" s="6"/>
      <c r="C779" s="54"/>
      <c r="D779" s="54"/>
      <c r="E779" s="54"/>
      <c r="F779" s="54"/>
    </row>
    <row r="780" spans="1:6" ht="12" customHeight="1">
      <c r="A780" s="6"/>
      <c r="B780" s="6"/>
      <c r="C780" s="54"/>
      <c r="D780" s="54"/>
      <c r="E780" s="54"/>
      <c r="F780" s="54"/>
    </row>
    <row r="781" spans="1:6" ht="12" customHeight="1">
      <c r="A781" s="6"/>
      <c r="B781" s="6"/>
      <c r="C781" s="54"/>
      <c r="D781" s="54"/>
      <c r="E781" s="54"/>
      <c r="F781" s="54"/>
    </row>
    <row r="782" spans="1:6" ht="12" customHeight="1">
      <c r="A782" s="6"/>
      <c r="B782" s="6"/>
      <c r="C782" s="54"/>
      <c r="D782" s="54"/>
      <c r="E782" s="54"/>
      <c r="F782" s="54"/>
    </row>
    <row r="783" spans="1:6" ht="12" customHeight="1">
      <c r="A783" s="6"/>
      <c r="B783" s="6"/>
      <c r="C783" s="54"/>
      <c r="D783" s="54"/>
      <c r="E783" s="54"/>
      <c r="F783" s="54"/>
    </row>
    <row r="784" spans="1:6" ht="12" customHeight="1">
      <c r="A784" s="6"/>
      <c r="B784" s="6"/>
      <c r="C784" s="54"/>
      <c r="D784" s="54"/>
      <c r="E784" s="54"/>
      <c r="F784" s="54"/>
    </row>
    <row r="785" spans="1:6" ht="12" customHeight="1">
      <c r="A785" s="6"/>
      <c r="B785" s="6"/>
      <c r="C785" s="54"/>
      <c r="D785" s="54"/>
      <c r="E785" s="54"/>
      <c r="F785" s="54"/>
    </row>
    <row r="786" spans="1:6" ht="12" customHeight="1">
      <c r="A786" s="6"/>
      <c r="B786" s="6"/>
      <c r="C786" s="54"/>
      <c r="D786" s="54"/>
      <c r="E786" s="54"/>
      <c r="F786" s="54"/>
    </row>
    <row r="787" spans="1:6" ht="12" customHeight="1">
      <c r="A787" s="6"/>
      <c r="B787" s="6"/>
      <c r="C787" s="54"/>
      <c r="D787" s="54"/>
      <c r="E787" s="54"/>
      <c r="F787" s="54"/>
    </row>
    <row r="788" spans="1:6" ht="12" customHeight="1">
      <c r="A788" s="6"/>
      <c r="B788" s="6"/>
      <c r="C788" s="54"/>
      <c r="D788" s="54"/>
      <c r="E788" s="54"/>
      <c r="F788" s="54"/>
    </row>
    <row r="789" spans="1:6" ht="12" customHeight="1">
      <c r="A789" s="6"/>
      <c r="B789" s="6"/>
      <c r="C789" s="54"/>
      <c r="D789" s="54"/>
      <c r="E789" s="54"/>
      <c r="F789" s="54"/>
    </row>
    <row r="790" spans="1:6" ht="12" customHeight="1">
      <c r="A790" s="6"/>
      <c r="B790" s="6"/>
      <c r="C790" s="54"/>
      <c r="D790" s="54"/>
      <c r="E790" s="54"/>
      <c r="F790" s="54"/>
    </row>
    <row r="791" spans="1:6" ht="12" customHeight="1">
      <c r="A791" s="6"/>
      <c r="B791" s="6"/>
      <c r="C791" s="54"/>
      <c r="D791" s="54"/>
      <c r="E791" s="54"/>
      <c r="F791" s="54"/>
    </row>
    <row r="792" spans="1:6" ht="12" customHeight="1">
      <c r="A792" s="6"/>
      <c r="B792" s="6"/>
      <c r="C792" s="54"/>
      <c r="D792" s="54"/>
      <c r="E792" s="54"/>
      <c r="F792" s="54"/>
    </row>
    <row r="793" spans="1:6" ht="12" customHeight="1">
      <c r="A793" s="6"/>
      <c r="B793" s="6"/>
      <c r="C793" s="54"/>
      <c r="D793" s="54"/>
      <c r="E793" s="54"/>
      <c r="F793" s="54"/>
    </row>
    <row r="794" spans="1:6" ht="12" customHeight="1">
      <c r="A794" s="6"/>
      <c r="B794" s="6"/>
      <c r="C794" s="54"/>
      <c r="D794" s="54"/>
      <c r="E794" s="54"/>
      <c r="F794" s="54"/>
    </row>
    <row r="795" spans="1:6" ht="12" customHeight="1">
      <c r="A795" s="6"/>
      <c r="B795" s="6"/>
      <c r="C795" s="54"/>
      <c r="D795" s="54"/>
      <c r="E795" s="54"/>
      <c r="F795" s="54"/>
    </row>
    <row r="796" spans="1:6" ht="12" customHeight="1">
      <c r="A796" s="6"/>
      <c r="B796" s="6"/>
      <c r="C796" s="54"/>
      <c r="D796" s="54"/>
      <c r="E796" s="54"/>
      <c r="F796" s="54"/>
    </row>
    <row r="797" spans="1:6" ht="12" customHeight="1">
      <c r="A797" s="6"/>
      <c r="B797" s="6"/>
      <c r="C797" s="54"/>
      <c r="D797" s="54"/>
      <c r="E797" s="54"/>
      <c r="F797" s="54"/>
    </row>
    <row r="798" spans="1:6" ht="12" customHeight="1">
      <c r="A798" s="6"/>
      <c r="B798" s="6"/>
      <c r="C798" s="54"/>
      <c r="D798" s="54"/>
      <c r="E798" s="54"/>
      <c r="F798" s="54"/>
    </row>
    <row r="799" spans="1:6" ht="12" customHeight="1">
      <c r="A799" s="6"/>
      <c r="B799" s="6"/>
      <c r="C799" s="54"/>
      <c r="D799" s="54"/>
      <c r="E799" s="54"/>
      <c r="F799" s="54"/>
    </row>
    <row r="800" spans="1:6" ht="12" customHeight="1">
      <c r="A800" s="6"/>
      <c r="B800" s="6"/>
      <c r="C800" s="54"/>
      <c r="D800" s="54"/>
      <c r="E800" s="54"/>
      <c r="F800" s="54"/>
    </row>
    <row r="801" spans="1:6" ht="12" customHeight="1">
      <c r="A801" s="6"/>
      <c r="B801" s="6"/>
      <c r="C801" s="54"/>
      <c r="D801" s="54"/>
      <c r="E801" s="54"/>
      <c r="F801" s="54"/>
    </row>
    <row r="802" spans="1:6" ht="12" customHeight="1">
      <c r="A802" s="6"/>
      <c r="B802" s="6"/>
      <c r="C802" s="54"/>
      <c r="D802" s="54"/>
      <c r="E802" s="54"/>
      <c r="F802" s="54"/>
    </row>
    <row r="803" spans="1:6" ht="12" customHeight="1">
      <c r="A803" s="6"/>
      <c r="B803" s="6"/>
      <c r="C803" s="54"/>
      <c r="D803" s="54"/>
      <c r="E803" s="54"/>
      <c r="F803" s="54"/>
    </row>
    <row r="804" spans="1:6" ht="12" customHeight="1">
      <c r="A804" s="6"/>
      <c r="B804" s="6"/>
      <c r="C804" s="54"/>
      <c r="D804" s="54"/>
      <c r="E804" s="54"/>
      <c r="F804" s="54"/>
    </row>
    <row r="805" spans="1:6" ht="12" customHeight="1">
      <c r="A805" s="6"/>
      <c r="B805" s="6"/>
      <c r="C805" s="54"/>
      <c r="D805" s="54"/>
      <c r="E805" s="54"/>
      <c r="F805" s="54"/>
    </row>
    <row r="806" spans="1:6" ht="12" customHeight="1">
      <c r="A806" s="6"/>
      <c r="B806" s="6"/>
      <c r="C806" s="54"/>
      <c r="D806" s="54"/>
      <c r="E806" s="54"/>
      <c r="F806" s="54"/>
    </row>
    <row r="807" spans="1:6" ht="12" customHeight="1">
      <c r="A807" s="6"/>
      <c r="B807" s="6"/>
      <c r="C807" s="54"/>
      <c r="D807" s="54"/>
      <c r="E807" s="54"/>
      <c r="F807" s="54"/>
    </row>
    <row r="808" spans="1:6" ht="12" customHeight="1">
      <c r="A808" s="6"/>
      <c r="B808" s="6"/>
      <c r="C808" s="54"/>
      <c r="D808" s="54"/>
      <c r="E808" s="54"/>
      <c r="F808" s="54"/>
    </row>
    <row r="809" spans="1:6" ht="12" customHeight="1">
      <c r="A809" s="6"/>
      <c r="B809" s="6"/>
      <c r="C809" s="54"/>
      <c r="D809" s="54"/>
      <c r="E809" s="54"/>
      <c r="F809" s="54"/>
    </row>
    <row r="810" spans="1:6" ht="12" customHeight="1">
      <c r="A810" s="6"/>
      <c r="B810" s="6"/>
      <c r="C810" s="54"/>
      <c r="D810" s="54"/>
      <c r="E810" s="54"/>
      <c r="F810" s="54"/>
    </row>
    <row r="811" spans="1:6" ht="12" customHeight="1">
      <c r="A811" s="6"/>
      <c r="B811" s="6"/>
      <c r="C811" s="54"/>
      <c r="D811" s="54"/>
      <c r="E811" s="54"/>
      <c r="F811" s="54"/>
    </row>
    <row r="812" spans="1:6" ht="12" customHeight="1">
      <c r="A812" s="6"/>
      <c r="B812" s="6"/>
      <c r="C812" s="54"/>
      <c r="D812" s="54"/>
      <c r="E812" s="54"/>
      <c r="F812" s="54"/>
    </row>
    <row r="813" spans="1:6" ht="12" customHeight="1">
      <c r="A813" s="6"/>
      <c r="B813" s="6"/>
      <c r="C813" s="54"/>
      <c r="D813" s="54"/>
      <c r="E813" s="54"/>
      <c r="F813" s="54"/>
    </row>
    <row r="814" spans="1:6" ht="12" customHeight="1">
      <c r="A814" s="6"/>
      <c r="B814" s="6"/>
      <c r="C814" s="54"/>
      <c r="D814" s="54"/>
      <c r="E814" s="54"/>
      <c r="F814" s="54"/>
    </row>
    <row r="815" spans="1:6" ht="12" customHeight="1">
      <c r="A815" s="6"/>
      <c r="B815" s="6"/>
      <c r="C815" s="54"/>
      <c r="D815" s="54"/>
      <c r="E815" s="54"/>
      <c r="F815" s="54"/>
    </row>
    <row r="816" spans="1:6" ht="12" customHeight="1">
      <c r="A816" s="6"/>
      <c r="B816" s="6"/>
      <c r="C816" s="54"/>
      <c r="D816" s="54"/>
      <c r="E816" s="54"/>
      <c r="F816" s="54"/>
    </row>
    <row r="817" spans="1:6" ht="12" customHeight="1">
      <c r="A817" s="6"/>
      <c r="B817" s="6"/>
      <c r="C817" s="54"/>
      <c r="D817" s="54"/>
      <c r="E817" s="54"/>
      <c r="F817" s="54"/>
    </row>
    <row r="818" spans="1:6" ht="12" customHeight="1">
      <c r="A818" s="6"/>
      <c r="B818" s="6"/>
      <c r="C818" s="54"/>
      <c r="D818" s="54"/>
      <c r="E818" s="54"/>
      <c r="F818" s="54"/>
    </row>
    <row r="819" spans="1:6" ht="12" customHeight="1">
      <c r="A819" s="6"/>
      <c r="B819" s="6"/>
      <c r="C819" s="54"/>
      <c r="D819" s="54"/>
      <c r="E819" s="54"/>
      <c r="F819" s="54"/>
    </row>
    <row r="820" spans="1:6" ht="12" customHeight="1">
      <c r="A820" s="6"/>
      <c r="B820" s="6"/>
      <c r="C820" s="54"/>
      <c r="D820" s="54"/>
      <c r="E820" s="54"/>
      <c r="F820" s="54"/>
    </row>
    <row r="821" spans="1:6" ht="12" customHeight="1">
      <c r="A821" s="6"/>
      <c r="B821" s="6"/>
      <c r="C821" s="54"/>
      <c r="D821" s="54"/>
      <c r="E821" s="54"/>
      <c r="F821" s="54"/>
    </row>
    <row r="822" spans="1:6" ht="12" customHeight="1">
      <c r="A822" s="6"/>
      <c r="B822" s="6"/>
      <c r="C822" s="54"/>
      <c r="D822" s="54"/>
      <c r="E822" s="54"/>
      <c r="F822" s="54"/>
    </row>
    <row r="823" spans="1:6" ht="12" customHeight="1">
      <c r="A823" s="6"/>
      <c r="B823" s="6"/>
      <c r="C823" s="54"/>
      <c r="D823" s="54"/>
      <c r="E823" s="54"/>
      <c r="F823" s="54"/>
    </row>
    <row r="824" spans="1:6" ht="12" customHeight="1">
      <c r="A824" s="6"/>
      <c r="B824" s="6"/>
      <c r="C824" s="54"/>
      <c r="D824" s="54"/>
      <c r="E824" s="54"/>
      <c r="F824" s="54"/>
    </row>
    <row r="825" spans="1:6" ht="12" customHeight="1">
      <c r="A825" s="6"/>
      <c r="B825" s="6"/>
      <c r="C825" s="54"/>
      <c r="D825" s="54"/>
      <c r="E825" s="54"/>
      <c r="F825" s="54"/>
    </row>
    <row r="826" spans="1:6" ht="12" customHeight="1">
      <c r="A826" s="6"/>
      <c r="B826" s="6"/>
      <c r="C826" s="54"/>
      <c r="D826" s="54"/>
      <c r="E826" s="54"/>
      <c r="F826" s="54"/>
    </row>
    <row r="827" spans="1:6" ht="12" customHeight="1">
      <c r="A827" s="6"/>
      <c r="B827" s="6"/>
      <c r="C827" s="54"/>
      <c r="D827" s="54"/>
      <c r="E827" s="54"/>
      <c r="F827" s="54"/>
    </row>
    <row r="828" spans="1:6" ht="12" customHeight="1">
      <c r="A828" s="6"/>
      <c r="B828" s="6"/>
      <c r="C828" s="54"/>
      <c r="D828" s="54"/>
      <c r="E828" s="54"/>
      <c r="F828" s="54"/>
    </row>
    <row r="829" spans="1:6" ht="12" customHeight="1">
      <c r="A829" s="6"/>
      <c r="B829" s="6"/>
      <c r="C829" s="54"/>
      <c r="D829" s="54"/>
      <c r="E829" s="54"/>
      <c r="F829" s="54"/>
    </row>
    <row r="830" spans="1:6" ht="12" customHeight="1">
      <c r="A830" s="6"/>
      <c r="B830" s="6"/>
      <c r="C830" s="54"/>
      <c r="D830" s="54"/>
      <c r="E830" s="54"/>
      <c r="F830" s="54"/>
    </row>
    <row r="831" spans="1:6" ht="12" customHeight="1">
      <c r="A831" s="6"/>
      <c r="B831" s="6"/>
      <c r="C831" s="54"/>
      <c r="D831" s="54"/>
      <c r="E831" s="54"/>
      <c r="F831" s="54"/>
    </row>
    <row r="832" spans="1:6" ht="12" customHeight="1">
      <c r="A832" s="6"/>
      <c r="B832" s="6"/>
      <c r="C832" s="54"/>
      <c r="D832" s="54"/>
      <c r="E832" s="54"/>
      <c r="F832" s="54"/>
    </row>
    <row r="833" spans="1:6" ht="12" customHeight="1">
      <c r="A833" s="6"/>
      <c r="B833" s="6"/>
      <c r="C833" s="54"/>
      <c r="D833" s="54"/>
      <c r="E833" s="54"/>
      <c r="F833" s="54"/>
    </row>
    <row r="834" spans="1:6" ht="12" customHeight="1">
      <c r="A834" s="6"/>
      <c r="B834" s="6"/>
      <c r="C834" s="54"/>
      <c r="D834" s="54"/>
      <c r="E834" s="54"/>
      <c r="F834" s="54"/>
    </row>
    <row r="835" spans="1:6" ht="12" customHeight="1">
      <c r="A835" s="6"/>
      <c r="B835" s="6"/>
      <c r="C835" s="54"/>
      <c r="D835" s="54"/>
      <c r="E835" s="54"/>
      <c r="F835" s="54"/>
    </row>
    <row r="836" spans="1:6" ht="12" customHeight="1">
      <c r="A836" s="6"/>
      <c r="B836" s="6"/>
      <c r="C836" s="54"/>
      <c r="D836" s="54"/>
      <c r="E836" s="54"/>
      <c r="F836" s="54"/>
    </row>
    <row r="837" spans="1:6" ht="12" customHeight="1">
      <c r="A837" s="6"/>
      <c r="B837" s="6"/>
      <c r="C837" s="54"/>
      <c r="D837" s="54"/>
      <c r="E837" s="54"/>
      <c r="F837" s="54"/>
    </row>
    <row r="838" spans="1:6" ht="12" customHeight="1">
      <c r="A838" s="6"/>
      <c r="B838" s="6"/>
      <c r="C838" s="54"/>
      <c r="D838" s="54"/>
      <c r="E838" s="54"/>
      <c r="F838" s="54"/>
    </row>
    <row r="839" spans="1:6" ht="12" customHeight="1">
      <c r="A839" s="6"/>
      <c r="B839" s="6"/>
      <c r="C839" s="54"/>
      <c r="D839" s="54"/>
      <c r="E839" s="54"/>
      <c r="F839" s="54"/>
    </row>
    <row r="840" spans="1:6" ht="12" customHeight="1">
      <c r="A840" s="6"/>
      <c r="B840" s="6"/>
      <c r="C840" s="54"/>
      <c r="D840" s="54"/>
      <c r="E840" s="54"/>
      <c r="F840" s="54"/>
    </row>
    <row r="841" spans="1:6" ht="12" customHeight="1">
      <c r="A841" s="6"/>
      <c r="B841" s="6"/>
      <c r="C841" s="54"/>
      <c r="D841" s="54"/>
      <c r="E841" s="54"/>
      <c r="F841" s="54"/>
    </row>
    <row r="842" spans="1:6" ht="12" customHeight="1">
      <c r="A842" s="6"/>
      <c r="B842" s="6"/>
      <c r="C842" s="54"/>
      <c r="D842" s="54"/>
      <c r="E842" s="54"/>
      <c r="F842" s="54"/>
    </row>
    <row r="843" spans="1:6" ht="12" customHeight="1">
      <c r="A843" s="6"/>
      <c r="B843" s="6"/>
      <c r="C843" s="54"/>
      <c r="D843" s="54"/>
      <c r="E843" s="54"/>
      <c r="F843" s="54"/>
    </row>
    <row r="844" spans="1:6" ht="12" customHeight="1">
      <c r="A844" s="6"/>
      <c r="B844" s="6"/>
      <c r="C844" s="54"/>
      <c r="D844" s="54"/>
      <c r="E844" s="54"/>
      <c r="F844" s="54"/>
    </row>
    <row r="845" spans="1:6" ht="12" customHeight="1">
      <c r="A845" s="6"/>
      <c r="B845" s="6"/>
      <c r="C845" s="54"/>
      <c r="D845" s="54"/>
      <c r="E845" s="54"/>
      <c r="F845" s="54"/>
    </row>
    <row r="846" spans="1:6" ht="12" customHeight="1">
      <c r="A846" s="6"/>
      <c r="B846" s="6"/>
      <c r="C846" s="54"/>
      <c r="D846" s="54"/>
      <c r="E846" s="54"/>
      <c r="F846" s="54"/>
    </row>
    <row r="847" spans="1:6" ht="12" customHeight="1">
      <c r="A847" s="6"/>
      <c r="B847" s="6"/>
      <c r="C847" s="54"/>
      <c r="D847" s="54"/>
      <c r="E847" s="54"/>
      <c r="F847" s="54"/>
    </row>
    <row r="848" spans="1:6" ht="12" customHeight="1">
      <c r="A848" s="6"/>
      <c r="B848" s="6"/>
      <c r="C848" s="54"/>
      <c r="D848" s="54"/>
      <c r="E848" s="54"/>
      <c r="F848" s="54"/>
    </row>
    <row r="849" spans="1:6" ht="12" customHeight="1">
      <c r="A849" s="6"/>
      <c r="B849" s="6"/>
      <c r="C849" s="54"/>
      <c r="D849" s="54"/>
      <c r="E849" s="54"/>
      <c r="F849" s="54"/>
    </row>
    <row r="850" spans="1:6" ht="12" customHeight="1">
      <c r="A850" s="6"/>
      <c r="B850" s="6"/>
      <c r="C850" s="54"/>
      <c r="D850" s="54"/>
      <c r="E850" s="54"/>
      <c r="F850" s="54"/>
    </row>
    <row r="851" spans="1:6" ht="12" customHeight="1">
      <c r="A851" s="6"/>
      <c r="B851" s="6"/>
      <c r="C851" s="54"/>
      <c r="D851" s="54"/>
      <c r="E851" s="54"/>
      <c r="F851" s="54"/>
    </row>
    <row r="852" spans="1:6" ht="12" customHeight="1">
      <c r="A852" s="6"/>
      <c r="B852" s="6"/>
      <c r="C852" s="54"/>
      <c r="D852" s="54"/>
      <c r="E852" s="54"/>
      <c r="F852" s="54"/>
    </row>
    <row r="853" spans="1:6" ht="12" customHeight="1">
      <c r="A853" s="6"/>
      <c r="B853" s="6"/>
      <c r="C853" s="54"/>
      <c r="D853" s="54"/>
      <c r="E853" s="54"/>
      <c r="F853" s="54"/>
    </row>
    <row r="854" spans="1:6" ht="12" customHeight="1">
      <c r="A854" s="6"/>
      <c r="B854" s="6"/>
      <c r="C854" s="54"/>
      <c r="D854" s="54"/>
      <c r="E854" s="54"/>
      <c r="F854" s="54"/>
    </row>
    <row r="855" spans="1:6" ht="12" customHeight="1">
      <c r="A855" s="6"/>
      <c r="B855" s="6"/>
      <c r="C855" s="54"/>
      <c r="D855" s="54"/>
      <c r="E855" s="54"/>
      <c r="F855" s="54"/>
    </row>
    <row r="856" spans="1:6" ht="12" customHeight="1">
      <c r="A856" s="6"/>
      <c r="B856" s="6"/>
      <c r="C856" s="54"/>
      <c r="D856" s="54"/>
      <c r="E856" s="54"/>
      <c r="F856" s="54"/>
    </row>
    <row r="857" spans="1:6" ht="12" customHeight="1">
      <c r="A857" s="6"/>
      <c r="B857" s="6"/>
      <c r="C857" s="54"/>
      <c r="D857" s="54"/>
      <c r="E857" s="54"/>
      <c r="F857" s="54"/>
    </row>
    <row r="858" spans="1:6" ht="12" customHeight="1">
      <c r="A858" s="6"/>
      <c r="B858" s="6"/>
      <c r="C858" s="54"/>
      <c r="D858" s="54"/>
      <c r="E858" s="54"/>
      <c r="F858" s="54"/>
    </row>
    <row r="859" spans="1:6" ht="12" customHeight="1">
      <c r="A859" s="6"/>
      <c r="B859" s="6"/>
      <c r="C859" s="54"/>
      <c r="D859" s="54"/>
      <c r="E859" s="54"/>
      <c r="F859" s="54"/>
    </row>
    <row r="860" spans="1:6" ht="12" customHeight="1">
      <c r="A860" s="6"/>
      <c r="B860" s="6"/>
      <c r="C860" s="54"/>
      <c r="D860" s="54"/>
      <c r="E860" s="54"/>
      <c r="F860" s="54"/>
    </row>
    <row r="861" spans="1:6" ht="12" customHeight="1">
      <c r="A861" s="6"/>
      <c r="B861" s="6"/>
      <c r="C861" s="54"/>
      <c r="D861" s="54"/>
      <c r="E861" s="54"/>
      <c r="F861" s="54"/>
    </row>
    <row r="862" spans="1:6" ht="12" customHeight="1">
      <c r="A862" s="6"/>
      <c r="B862" s="6"/>
      <c r="C862" s="54"/>
      <c r="D862" s="54"/>
      <c r="E862" s="54"/>
      <c r="F862" s="54"/>
    </row>
    <row r="863" spans="1:6" ht="12" customHeight="1">
      <c r="A863" s="6"/>
      <c r="B863" s="6"/>
      <c r="C863" s="54"/>
      <c r="D863" s="54"/>
      <c r="E863" s="54"/>
      <c r="F863" s="54"/>
    </row>
    <row r="864" spans="1:6" ht="12" customHeight="1">
      <c r="A864" s="6"/>
      <c r="B864" s="6"/>
      <c r="C864" s="54"/>
      <c r="D864" s="54"/>
      <c r="E864" s="54"/>
      <c r="F864" s="54"/>
    </row>
    <row r="865" spans="1:6" ht="12" customHeight="1">
      <c r="A865" s="6"/>
      <c r="B865" s="6"/>
      <c r="C865" s="54"/>
      <c r="D865" s="54"/>
      <c r="E865" s="54"/>
      <c r="F865" s="54"/>
    </row>
    <row r="866" spans="1:6" ht="12" customHeight="1">
      <c r="A866" s="6"/>
      <c r="B866" s="6"/>
      <c r="C866" s="54"/>
      <c r="D866" s="54"/>
      <c r="E866" s="54"/>
      <c r="F866" s="54"/>
    </row>
    <row r="867" spans="1:6" ht="12" customHeight="1">
      <c r="A867" s="6"/>
      <c r="B867" s="6"/>
      <c r="C867" s="54"/>
      <c r="D867" s="54"/>
      <c r="E867" s="54"/>
      <c r="F867" s="54"/>
    </row>
    <row r="868" spans="1:6" ht="12" customHeight="1">
      <c r="A868" s="6"/>
      <c r="B868" s="6"/>
      <c r="C868" s="54"/>
      <c r="D868" s="54"/>
      <c r="E868" s="54"/>
      <c r="F868" s="54"/>
    </row>
    <row r="869" spans="1:6" ht="12" customHeight="1">
      <c r="A869" s="6"/>
      <c r="B869" s="6"/>
      <c r="C869" s="54"/>
      <c r="D869" s="54"/>
      <c r="E869" s="54"/>
      <c r="F869" s="54"/>
    </row>
    <row r="870" spans="1:6" ht="12" customHeight="1">
      <c r="A870" s="6"/>
      <c r="B870" s="6"/>
      <c r="C870" s="54"/>
      <c r="D870" s="54"/>
      <c r="E870" s="54"/>
      <c r="F870" s="54"/>
    </row>
    <row r="871" spans="1:6" ht="12" customHeight="1">
      <c r="A871" s="6"/>
      <c r="B871" s="6"/>
      <c r="C871" s="54"/>
      <c r="D871" s="54"/>
      <c r="E871" s="54"/>
      <c r="F871" s="54"/>
    </row>
    <row r="872" spans="1:6" ht="12" customHeight="1">
      <c r="A872" s="6"/>
      <c r="B872" s="6"/>
      <c r="C872" s="54"/>
      <c r="D872" s="54"/>
      <c r="E872" s="54"/>
      <c r="F872" s="54"/>
    </row>
    <row r="873" spans="1:6" ht="12" customHeight="1">
      <c r="A873" s="6"/>
      <c r="B873" s="6"/>
      <c r="C873" s="54"/>
      <c r="D873" s="54"/>
      <c r="E873" s="54"/>
      <c r="F873" s="54"/>
    </row>
    <row r="874" spans="1:6" ht="12" customHeight="1">
      <c r="A874" s="6"/>
      <c r="B874" s="6"/>
      <c r="C874" s="54"/>
      <c r="D874" s="54"/>
      <c r="E874" s="54"/>
      <c r="F874" s="54"/>
    </row>
    <row r="875" spans="1:6" ht="12" customHeight="1">
      <c r="A875" s="6"/>
      <c r="B875" s="6"/>
      <c r="C875" s="54"/>
      <c r="D875" s="54"/>
      <c r="E875" s="54"/>
      <c r="F875" s="54"/>
    </row>
    <row r="876" spans="1:6" ht="12" customHeight="1">
      <c r="A876" s="6"/>
      <c r="B876" s="6"/>
      <c r="C876" s="54"/>
      <c r="D876" s="54"/>
      <c r="E876" s="54"/>
      <c r="F876" s="54"/>
    </row>
    <row r="877" spans="1:6" ht="12" customHeight="1">
      <c r="A877" s="6"/>
      <c r="B877" s="6"/>
      <c r="C877" s="54"/>
      <c r="D877" s="54"/>
      <c r="E877" s="54"/>
      <c r="F877" s="54"/>
    </row>
    <row r="878" spans="1:6" ht="12" customHeight="1">
      <c r="A878" s="6"/>
      <c r="B878" s="6"/>
      <c r="C878" s="54"/>
      <c r="D878" s="54"/>
      <c r="E878" s="54"/>
      <c r="F878" s="54"/>
    </row>
    <row r="879" spans="1:6" ht="12" customHeight="1">
      <c r="A879" s="6"/>
      <c r="B879" s="6"/>
      <c r="C879" s="54"/>
      <c r="D879" s="54"/>
      <c r="E879" s="54"/>
      <c r="F879" s="54"/>
    </row>
    <row r="880" spans="1:6" ht="12" customHeight="1">
      <c r="A880" s="6"/>
      <c r="B880" s="6"/>
      <c r="C880" s="54"/>
      <c r="D880" s="54"/>
      <c r="E880" s="54"/>
      <c r="F880" s="54"/>
    </row>
    <row r="881" spans="1:6" ht="12" customHeight="1">
      <c r="A881" s="6"/>
      <c r="B881" s="6"/>
      <c r="C881" s="54"/>
      <c r="D881" s="54"/>
      <c r="E881" s="54"/>
      <c r="F881" s="54"/>
    </row>
    <row r="882" spans="1:6" ht="12" customHeight="1">
      <c r="A882" s="6"/>
      <c r="B882" s="6"/>
      <c r="C882" s="54"/>
      <c r="D882" s="54"/>
      <c r="E882" s="54"/>
      <c r="F882" s="54"/>
    </row>
    <row r="883" spans="1:6" ht="12" customHeight="1">
      <c r="A883" s="6"/>
      <c r="B883" s="6"/>
      <c r="C883" s="54"/>
      <c r="D883" s="54"/>
      <c r="E883" s="54"/>
      <c r="F883" s="54"/>
    </row>
    <row r="884" spans="1:6" ht="12" customHeight="1">
      <c r="A884" s="6"/>
      <c r="B884" s="6"/>
      <c r="C884" s="54"/>
      <c r="D884" s="54"/>
      <c r="E884" s="54"/>
      <c r="F884" s="54"/>
    </row>
    <row r="885" spans="1:6" ht="12" customHeight="1">
      <c r="A885" s="6"/>
      <c r="B885" s="6"/>
      <c r="C885" s="54"/>
      <c r="D885" s="54"/>
      <c r="E885" s="54"/>
      <c r="F885" s="54"/>
    </row>
    <row r="886" spans="1:6" ht="12" customHeight="1">
      <c r="A886" s="6"/>
      <c r="B886" s="6"/>
      <c r="C886" s="54"/>
      <c r="D886" s="54"/>
      <c r="E886" s="54"/>
      <c r="F886" s="54"/>
    </row>
    <row r="887" spans="1:6" ht="12" customHeight="1">
      <c r="A887" s="6"/>
      <c r="B887" s="6"/>
      <c r="C887" s="54"/>
      <c r="D887" s="54"/>
      <c r="E887" s="54"/>
      <c r="F887" s="54"/>
    </row>
    <row r="888" spans="1:6" ht="12" customHeight="1">
      <c r="A888" s="6"/>
      <c r="B888" s="6"/>
      <c r="C888" s="54"/>
      <c r="D888" s="54"/>
      <c r="E888" s="54"/>
      <c r="F888" s="54"/>
    </row>
    <row r="889" spans="1:6" ht="12" customHeight="1">
      <c r="A889" s="6"/>
      <c r="B889" s="6"/>
      <c r="C889" s="54"/>
      <c r="D889" s="54"/>
      <c r="E889" s="54"/>
      <c r="F889" s="54"/>
    </row>
    <row r="890" spans="1:6" ht="12" customHeight="1">
      <c r="A890" s="6"/>
      <c r="B890" s="6"/>
      <c r="C890" s="54"/>
      <c r="D890" s="54"/>
      <c r="E890" s="54"/>
      <c r="F890" s="54"/>
    </row>
    <row r="891" spans="1:6" ht="12" customHeight="1">
      <c r="A891" s="6"/>
      <c r="B891" s="6"/>
      <c r="C891" s="54"/>
      <c r="D891" s="54"/>
      <c r="E891" s="54"/>
      <c r="F891" s="54"/>
    </row>
    <row r="892" spans="1:6" ht="12" customHeight="1">
      <c r="A892" s="6"/>
      <c r="B892" s="6"/>
      <c r="C892" s="54"/>
      <c r="D892" s="54"/>
      <c r="E892" s="54"/>
      <c r="F892" s="54"/>
    </row>
    <row r="893" spans="1:6" ht="12" customHeight="1">
      <c r="A893" s="6"/>
      <c r="B893" s="6"/>
      <c r="C893" s="54"/>
      <c r="D893" s="54"/>
      <c r="E893" s="54"/>
      <c r="F893" s="54"/>
    </row>
    <row r="894" spans="1:6" ht="12" customHeight="1">
      <c r="A894" s="6"/>
      <c r="B894" s="6"/>
      <c r="C894" s="54"/>
      <c r="D894" s="54"/>
      <c r="E894" s="54"/>
      <c r="F894" s="54"/>
    </row>
    <row r="895" spans="1:6" ht="12" customHeight="1">
      <c r="A895" s="6"/>
      <c r="B895" s="6"/>
      <c r="C895" s="54"/>
      <c r="D895" s="54"/>
      <c r="E895" s="54"/>
      <c r="F895" s="54"/>
    </row>
    <row r="896" spans="1:6" ht="12" customHeight="1">
      <c r="A896" s="6"/>
      <c r="B896" s="6"/>
      <c r="C896" s="54"/>
      <c r="D896" s="54"/>
      <c r="E896" s="54"/>
      <c r="F896" s="54"/>
    </row>
    <row r="897" spans="1:6" ht="12" customHeight="1">
      <c r="A897" s="6"/>
      <c r="B897" s="6"/>
      <c r="C897" s="54"/>
      <c r="D897" s="54"/>
      <c r="E897" s="54"/>
      <c r="F897" s="54"/>
    </row>
    <row r="898" spans="1:6" ht="12" customHeight="1">
      <c r="A898" s="6"/>
      <c r="B898" s="6"/>
      <c r="C898" s="54"/>
      <c r="D898" s="54"/>
      <c r="E898" s="54"/>
      <c r="F898" s="54"/>
    </row>
    <row r="899" spans="1:6" ht="12" customHeight="1">
      <c r="A899" s="6"/>
      <c r="B899" s="6"/>
      <c r="C899" s="54"/>
      <c r="D899" s="54"/>
      <c r="E899" s="54"/>
      <c r="F899" s="54"/>
    </row>
    <row r="900" spans="1:6" ht="12" customHeight="1">
      <c r="A900" s="6"/>
      <c r="B900" s="6"/>
      <c r="C900" s="54"/>
      <c r="D900" s="54"/>
      <c r="E900" s="54"/>
      <c r="F900" s="54"/>
    </row>
    <row r="901" spans="1:6" ht="12" customHeight="1">
      <c r="A901" s="6"/>
      <c r="B901" s="6"/>
      <c r="C901" s="54"/>
      <c r="D901" s="54"/>
      <c r="E901" s="54"/>
      <c r="F901" s="54"/>
    </row>
    <row r="902" spans="1:6" ht="12" customHeight="1">
      <c r="A902" s="6"/>
      <c r="B902" s="6"/>
      <c r="C902" s="54"/>
      <c r="D902" s="54"/>
      <c r="E902" s="54"/>
      <c r="F902" s="54"/>
    </row>
    <row r="903" spans="1:6" ht="12" customHeight="1">
      <c r="A903" s="6"/>
      <c r="B903" s="6"/>
      <c r="C903" s="54"/>
      <c r="D903" s="54"/>
      <c r="E903" s="54"/>
      <c r="F903" s="54"/>
    </row>
    <row r="904" spans="1:6" ht="12" customHeight="1">
      <c r="A904" s="6"/>
      <c r="B904" s="6"/>
      <c r="C904" s="54"/>
      <c r="D904" s="54"/>
      <c r="E904" s="54"/>
      <c r="F904" s="54"/>
    </row>
    <row r="905" spans="1:6" ht="12" customHeight="1">
      <c r="A905" s="6"/>
      <c r="B905" s="6"/>
      <c r="C905" s="54"/>
      <c r="D905" s="54"/>
      <c r="E905" s="54"/>
      <c r="F905" s="54"/>
    </row>
    <row r="906" spans="1:6" ht="12" customHeight="1">
      <c r="A906" s="6"/>
      <c r="B906" s="6"/>
      <c r="C906" s="54"/>
      <c r="D906" s="54"/>
      <c r="E906" s="54"/>
      <c r="F906" s="54"/>
    </row>
    <row r="907" spans="1:6" ht="12" customHeight="1">
      <c r="A907" s="6"/>
      <c r="B907" s="6"/>
      <c r="C907" s="54"/>
      <c r="D907" s="54"/>
      <c r="E907" s="54"/>
      <c r="F907" s="54"/>
    </row>
    <row r="908" spans="1:6" ht="12" customHeight="1">
      <c r="A908" s="6"/>
      <c r="B908" s="6"/>
      <c r="C908" s="54"/>
      <c r="D908" s="54"/>
      <c r="E908" s="54"/>
      <c r="F908" s="54"/>
    </row>
    <row r="909" spans="1:6" ht="12" customHeight="1">
      <c r="A909" s="6"/>
      <c r="B909" s="6"/>
      <c r="C909" s="54"/>
      <c r="D909" s="54"/>
      <c r="E909" s="54"/>
      <c r="F909" s="54"/>
    </row>
    <row r="910" spans="1:6" ht="12" customHeight="1">
      <c r="A910" s="6"/>
      <c r="B910" s="6"/>
      <c r="C910" s="54"/>
      <c r="D910" s="54"/>
      <c r="E910" s="54"/>
      <c r="F910" s="54"/>
    </row>
    <row r="911" spans="1:6" ht="12" customHeight="1">
      <c r="A911" s="6"/>
      <c r="B911" s="6"/>
      <c r="C911" s="54"/>
      <c r="D911" s="54"/>
      <c r="E911" s="54"/>
      <c r="F911" s="54"/>
    </row>
    <row r="912" spans="1:6" ht="12" customHeight="1">
      <c r="A912" s="6"/>
      <c r="B912" s="6"/>
      <c r="C912" s="54"/>
      <c r="D912" s="54"/>
      <c r="E912" s="54"/>
      <c r="F912" s="54"/>
    </row>
    <row r="913" spans="1:6" ht="12" customHeight="1">
      <c r="A913" s="6"/>
      <c r="B913" s="6"/>
      <c r="C913" s="54"/>
      <c r="D913" s="54"/>
      <c r="E913" s="54"/>
      <c r="F913" s="54"/>
    </row>
    <row r="914" spans="1:6" ht="12" customHeight="1">
      <c r="A914" s="6"/>
      <c r="B914" s="6"/>
      <c r="C914" s="54"/>
      <c r="D914" s="54"/>
      <c r="E914" s="54"/>
      <c r="F914" s="54"/>
    </row>
    <row r="915" spans="1:6" ht="12" customHeight="1">
      <c r="A915" s="6"/>
      <c r="B915" s="6"/>
      <c r="C915" s="54"/>
      <c r="D915" s="54"/>
      <c r="E915" s="54"/>
      <c r="F915" s="54"/>
    </row>
    <row r="916" spans="1:6" ht="12" customHeight="1">
      <c r="A916" s="6"/>
      <c r="B916" s="6"/>
      <c r="C916" s="54"/>
      <c r="D916" s="54"/>
      <c r="E916" s="54"/>
      <c r="F916" s="54"/>
    </row>
    <row r="917" spans="1:6" ht="12" customHeight="1">
      <c r="A917" s="6"/>
      <c r="B917" s="6"/>
      <c r="C917" s="54"/>
      <c r="D917" s="54"/>
      <c r="E917" s="54"/>
      <c r="F917" s="54"/>
    </row>
    <row r="918" spans="1:6" ht="12" customHeight="1">
      <c r="A918" s="6"/>
      <c r="B918" s="6"/>
      <c r="C918" s="54"/>
      <c r="D918" s="54"/>
      <c r="E918" s="54"/>
      <c r="F918" s="54"/>
    </row>
    <row r="919" spans="1:6" ht="12" customHeight="1">
      <c r="A919" s="6"/>
      <c r="B919" s="6"/>
      <c r="C919" s="54"/>
      <c r="D919" s="54"/>
      <c r="E919" s="54"/>
      <c r="F919" s="54"/>
    </row>
    <row r="920" spans="1:6" ht="12" customHeight="1">
      <c r="A920" s="6"/>
      <c r="B920" s="6"/>
      <c r="C920" s="54"/>
      <c r="D920" s="54"/>
      <c r="E920" s="54"/>
      <c r="F920" s="54"/>
    </row>
    <row r="921" spans="1:6" ht="12" customHeight="1">
      <c r="A921" s="6"/>
      <c r="B921" s="6"/>
      <c r="C921" s="54"/>
      <c r="D921" s="54"/>
      <c r="E921" s="54"/>
      <c r="F921" s="54"/>
    </row>
    <row r="922" spans="1:6" ht="12" customHeight="1">
      <c r="A922" s="6"/>
      <c r="B922" s="6"/>
      <c r="C922" s="54"/>
      <c r="D922" s="54"/>
      <c r="E922" s="54"/>
      <c r="F922" s="54"/>
    </row>
    <row r="923" spans="1:6" ht="12" customHeight="1">
      <c r="A923" s="6"/>
      <c r="B923" s="6"/>
      <c r="C923" s="54"/>
      <c r="D923" s="54"/>
      <c r="E923" s="54"/>
      <c r="F923" s="54"/>
    </row>
    <row r="924" spans="1:6" ht="12" customHeight="1">
      <c r="A924" s="6"/>
      <c r="B924" s="6"/>
      <c r="C924" s="54"/>
      <c r="D924" s="54"/>
      <c r="E924" s="54"/>
      <c r="F924" s="54"/>
    </row>
    <row r="925" spans="1:6" ht="12" customHeight="1">
      <c r="A925" s="6"/>
      <c r="B925" s="6"/>
      <c r="C925" s="54"/>
      <c r="D925" s="54"/>
      <c r="E925" s="54"/>
      <c r="F925" s="54"/>
    </row>
    <row r="926" spans="1:6" ht="12" customHeight="1">
      <c r="A926" s="6"/>
      <c r="B926" s="6"/>
      <c r="C926" s="54"/>
      <c r="D926" s="54"/>
      <c r="E926" s="54"/>
      <c r="F926" s="54"/>
    </row>
    <row r="927" spans="1:6" ht="12" customHeight="1">
      <c r="A927" s="6"/>
      <c r="B927" s="6"/>
      <c r="C927" s="54"/>
      <c r="D927" s="54"/>
      <c r="E927" s="54"/>
      <c r="F927" s="54"/>
    </row>
    <row r="928" spans="1:6" ht="12" customHeight="1">
      <c r="A928" s="6"/>
      <c r="B928" s="6"/>
      <c r="C928" s="54"/>
      <c r="D928" s="54"/>
      <c r="E928" s="54"/>
      <c r="F928" s="54"/>
    </row>
    <row r="929" spans="1:6" ht="12" customHeight="1">
      <c r="A929" s="6"/>
      <c r="B929" s="6"/>
      <c r="C929" s="54"/>
      <c r="D929" s="54"/>
      <c r="E929" s="54"/>
      <c r="F929" s="54"/>
    </row>
    <row r="930" spans="1:6" ht="12" customHeight="1">
      <c r="A930" s="6"/>
      <c r="B930" s="6"/>
      <c r="C930" s="54"/>
      <c r="D930" s="54"/>
      <c r="E930" s="54"/>
      <c r="F930" s="54"/>
    </row>
    <row r="931" spans="1:6" ht="12" customHeight="1">
      <c r="A931" s="6"/>
      <c r="B931" s="6"/>
      <c r="C931" s="54"/>
      <c r="D931" s="54"/>
      <c r="E931" s="54"/>
      <c r="F931" s="54"/>
    </row>
    <row r="932" spans="1:6" ht="12" customHeight="1">
      <c r="A932" s="6"/>
      <c r="B932" s="6"/>
      <c r="C932" s="54"/>
      <c r="D932" s="54"/>
      <c r="E932" s="54"/>
      <c r="F932" s="54"/>
    </row>
    <row r="933" spans="1:6" ht="12" customHeight="1">
      <c r="A933" s="6"/>
      <c r="B933" s="6"/>
      <c r="C933" s="54"/>
      <c r="D933" s="54"/>
      <c r="E933" s="54"/>
      <c r="F933" s="54"/>
    </row>
    <row r="934" spans="1:6" ht="12" customHeight="1">
      <c r="A934" s="6"/>
      <c r="B934" s="6"/>
      <c r="C934" s="54"/>
      <c r="D934" s="54"/>
      <c r="E934" s="54"/>
      <c r="F934" s="54"/>
    </row>
    <row r="935" spans="1:6" ht="12" customHeight="1">
      <c r="A935" s="6"/>
      <c r="B935" s="6"/>
      <c r="C935" s="54"/>
      <c r="D935" s="54"/>
      <c r="E935" s="54"/>
      <c r="F935" s="54"/>
    </row>
    <row r="936" spans="1:6" ht="12" customHeight="1">
      <c r="A936" s="6"/>
      <c r="B936" s="6"/>
      <c r="C936" s="54"/>
      <c r="D936" s="54"/>
      <c r="E936" s="54"/>
      <c r="F936" s="54"/>
    </row>
    <row r="937" spans="1:6" ht="12" customHeight="1">
      <c r="A937" s="6"/>
      <c r="B937" s="6"/>
      <c r="C937" s="54"/>
      <c r="D937" s="54"/>
      <c r="E937" s="54"/>
      <c r="F937" s="54"/>
    </row>
    <row r="938" spans="1:6" ht="12" customHeight="1">
      <c r="A938" s="6"/>
      <c r="B938" s="6"/>
      <c r="C938" s="54"/>
      <c r="D938" s="54"/>
      <c r="E938" s="54"/>
      <c r="F938" s="54"/>
    </row>
    <row r="939" spans="1:6" ht="12" customHeight="1">
      <c r="A939" s="6"/>
      <c r="B939" s="6"/>
      <c r="C939" s="54"/>
      <c r="D939" s="54"/>
      <c r="E939" s="54"/>
      <c r="F939" s="54"/>
    </row>
    <row r="940" spans="1:6" ht="12" customHeight="1">
      <c r="A940" s="6"/>
      <c r="B940" s="6"/>
      <c r="C940" s="54"/>
      <c r="D940" s="54"/>
      <c r="E940" s="54"/>
      <c r="F940" s="54"/>
    </row>
    <row r="941" spans="1:6" ht="12" customHeight="1">
      <c r="A941" s="6"/>
      <c r="B941" s="6"/>
      <c r="C941" s="54"/>
      <c r="D941" s="54"/>
      <c r="E941" s="54"/>
      <c r="F941" s="54"/>
    </row>
    <row r="942" spans="1:6" ht="12" customHeight="1">
      <c r="A942" s="6"/>
      <c r="B942" s="6"/>
      <c r="C942" s="54"/>
      <c r="D942" s="54"/>
      <c r="E942" s="54"/>
      <c r="F942" s="54"/>
    </row>
    <row r="943" spans="1:6" ht="12" customHeight="1">
      <c r="A943" s="6"/>
      <c r="B943" s="6"/>
      <c r="C943" s="54"/>
      <c r="D943" s="54"/>
      <c r="E943" s="54"/>
      <c r="F943" s="54"/>
    </row>
    <row r="944" spans="1:6" ht="12" customHeight="1">
      <c r="A944" s="6"/>
      <c r="B944" s="6"/>
      <c r="C944" s="54"/>
      <c r="D944" s="54"/>
      <c r="E944" s="54"/>
      <c r="F944" s="54"/>
    </row>
    <row r="945" spans="1:6" ht="12" customHeight="1">
      <c r="A945" s="6"/>
      <c r="B945" s="6"/>
      <c r="C945" s="54"/>
      <c r="D945" s="54"/>
      <c r="E945" s="54"/>
      <c r="F945" s="54"/>
    </row>
    <row r="946" spans="1:6" ht="12" customHeight="1">
      <c r="A946" s="6"/>
      <c r="B946" s="6"/>
      <c r="C946" s="54"/>
      <c r="D946" s="54"/>
      <c r="E946" s="54"/>
      <c r="F946" s="54"/>
    </row>
    <row r="947" spans="1:6" ht="12" customHeight="1">
      <c r="A947" s="6"/>
      <c r="B947" s="6"/>
      <c r="C947" s="54"/>
      <c r="D947" s="54"/>
      <c r="E947" s="54"/>
      <c r="F947" s="54"/>
    </row>
    <row r="948" spans="1:6" ht="12" customHeight="1">
      <c r="A948" s="6"/>
      <c r="B948" s="6"/>
      <c r="C948" s="54"/>
      <c r="D948" s="54"/>
      <c r="E948" s="54"/>
      <c r="F948" s="54"/>
    </row>
    <row r="949" spans="1:6" ht="12" customHeight="1">
      <c r="A949" s="6"/>
      <c r="B949" s="6"/>
      <c r="C949" s="54"/>
      <c r="D949" s="54"/>
      <c r="E949" s="54"/>
      <c r="F949" s="54"/>
    </row>
    <row r="950" spans="1:6" ht="12" customHeight="1">
      <c r="A950" s="6"/>
      <c r="B950" s="6"/>
      <c r="C950" s="54"/>
      <c r="D950" s="54"/>
      <c r="E950" s="54"/>
      <c r="F950" s="54"/>
    </row>
    <row r="951" spans="1:6" ht="12" customHeight="1">
      <c r="A951" s="6"/>
      <c r="B951" s="6"/>
      <c r="C951" s="54"/>
      <c r="D951" s="54"/>
      <c r="E951" s="54"/>
      <c r="F951" s="54"/>
    </row>
    <row r="952" spans="1:6" ht="12" customHeight="1">
      <c r="A952" s="6"/>
      <c r="B952" s="6"/>
      <c r="C952" s="54"/>
      <c r="D952" s="54"/>
      <c r="E952" s="54"/>
      <c r="F952" s="54"/>
    </row>
    <row r="953" spans="1:6" ht="12" customHeight="1">
      <c r="A953" s="6"/>
      <c r="B953" s="6"/>
      <c r="C953" s="54"/>
      <c r="D953" s="54"/>
      <c r="E953" s="54"/>
      <c r="F953" s="54"/>
    </row>
    <row r="954" spans="1:6" ht="12" customHeight="1">
      <c r="A954" s="6"/>
      <c r="B954" s="6"/>
      <c r="C954" s="54"/>
      <c r="D954" s="54"/>
      <c r="E954" s="54"/>
      <c r="F954" s="54"/>
    </row>
    <row r="955" spans="1:6" ht="12" customHeight="1">
      <c r="A955" s="6"/>
      <c r="B955" s="6"/>
      <c r="C955" s="54"/>
      <c r="D955" s="54"/>
      <c r="E955" s="54"/>
      <c r="F955" s="54"/>
    </row>
    <row r="956" spans="1:6" ht="12" customHeight="1">
      <c r="A956" s="6"/>
      <c r="B956" s="6"/>
      <c r="C956" s="54"/>
      <c r="D956" s="54"/>
      <c r="E956" s="54"/>
      <c r="F956" s="54"/>
    </row>
    <row r="957" spans="1:6" ht="12" customHeight="1">
      <c r="A957" s="6"/>
      <c r="B957" s="6"/>
      <c r="C957" s="54"/>
      <c r="D957" s="54"/>
      <c r="E957" s="54"/>
      <c r="F957" s="54"/>
    </row>
    <row r="958" spans="1:6" ht="12" customHeight="1">
      <c r="A958" s="6"/>
      <c r="B958" s="6"/>
      <c r="C958" s="54"/>
      <c r="D958" s="54"/>
      <c r="E958" s="54"/>
      <c r="F958" s="54"/>
    </row>
    <row r="959" spans="1:6" ht="12" customHeight="1">
      <c r="A959" s="6"/>
      <c r="B959" s="6"/>
      <c r="C959" s="54"/>
      <c r="D959" s="54"/>
      <c r="E959" s="54"/>
      <c r="F959" s="54"/>
    </row>
    <row r="960" spans="1:6" ht="12" customHeight="1">
      <c r="A960" s="6"/>
      <c r="B960" s="6"/>
      <c r="C960" s="54"/>
      <c r="D960" s="54"/>
      <c r="E960" s="54"/>
      <c r="F960" s="54"/>
    </row>
    <row r="961" spans="1:6" ht="12" customHeight="1">
      <c r="A961" s="6"/>
      <c r="B961" s="6"/>
      <c r="C961" s="54"/>
      <c r="D961" s="54"/>
      <c r="E961" s="54"/>
      <c r="F961" s="54"/>
    </row>
    <row r="962" spans="1:6" ht="12" customHeight="1">
      <c r="A962" s="6"/>
      <c r="B962" s="6"/>
      <c r="C962" s="54"/>
      <c r="D962" s="54"/>
      <c r="E962" s="54"/>
      <c r="F962" s="54"/>
    </row>
    <row r="963" spans="1:6" ht="12" customHeight="1">
      <c r="A963" s="6"/>
      <c r="B963" s="6"/>
      <c r="C963" s="54"/>
      <c r="D963" s="54"/>
      <c r="E963" s="54"/>
      <c r="F963" s="54"/>
    </row>
    <row r="964" spans="1:6" ht="12" customHeight="1">
      <c r="A964" s="6"/>
      <c r="B964" s="6"/>
      <c r="C964" s="54"/>
      <c r="D964" s="54"/>
      <c r="E964" s="54"/>
      <c r="F964" s="54"/>
    </row>
    <row r="965" spans="1:6" ht="12" customHeight="1">
      <c r="A965" s="6"/>
      <c r="B965" s="6"/>
      <c r="C965" s="54"/>
      <c r="D965" s="54"/>
      <c r="E965" s="54"/>
      <c r="F965" s="54"/>
    </row>
    <row r="966" spans="1:6" ht="12" customHeight="1">
      <c r="A966" s="6"/>
      <c r="B966" s="6"/>
      <c r="C966" s="54"/>
      <c r="D966" s="54"/>
      <c r="E966" s="54"/>
      <c r="F966" s="54"/>
    </row>
    <row r="967" spans="1:6" ht="12" customHeight="1">
      <c r="A967" s="6"/>
      <c r="B967" s="6"/>
      <c r="C967" s="54"/>
      <c r="D967" s="54"/>
      <c r="E967" s="54"/>
      <c r="F967" s="54"/>
    </row>
    <row r="968" spans="1:6" ht="12" customHeight="1">
      <c r="A968" s="6"/>
      <c r="B968" s="6"/>
      <c r="C968" s="54"/>
      <c r="D968" s="54"/>
      <c r="E968" s="54"/>
      <c r="F968" s="54"/>
    </row>
    <row r="969" spans="1:6" ht="12" customHeight="1">
      <c r="A969" s="6"/>
      <c r="B969" s="6"/>
      <c r="C969" s="54"/>
      <c r="D969" s="54"/>
      <c r="E969" s="54"/>
      <c r="F969" s="54"/>
    </row>
    <row r="970" spans="1:6" ht="12" customHeight="1">
      <c r="A970" s="6"/>
      <c r="B970" s="6"/>
      <c r="C970" s="54"/>
      <c r="D970" s="54"/>
      <c r="E970" s="54"/>
      <c r="F970" s="54"/>
    </row>
    <row r="971" spans="1:6" ht="12" customHeight="1">
      <c r="A971" s="6"/>
      <c r="B971" s="6"/>
      <c r="C971" s="54"/>
      <c r="D971" s="54"/>
      <c r="E971" s="54"/>
      <c r="F971" s="54"/>
    </row>
    <row r="972" spans="1:6" ht="12" customHeight="1">
      <c r="A972" s="6"/>
      <c r="B972" s="6"/>
      <c r="C972" s="54"/>
      <c r="D972" s="54"/>
      <c r="E972" s="54"/>
      <c r="F972" s="54"/>
    </row>
    <row r="973" spans="1:6" ht="12" customHeight="1">
      <c r="A973" s="6"/>
      <c r="B973" s="6"/>
      <c r="C973" s="54"/>
      <c r="D973" s="54"/>
      <c r="E973" s="54"/>
      <c r="F973" s="54"/>
    </row>
    <row r="974" spans="1:6" ht="12" customHeight="1">
      <c r="A974" s="6"/>
      <c r="B974" s="6"/>
      <c r="C974" s="54"/>
      <c r="D974" s="54"/>
      <c r="E974" s="54"/>
      <c r="F974" s="54"/>
    </row>
    <row r="975" spans="1:6" ht="12" customHeight="1">
      <c r="A975" s="6"/>
      <c r="B975" s="6"/>
      <c r="C975" s="54"/>
      <c r="D975" s="54"/>
      <c r="E975" s="54"/>
      <c r="F975" s="54"/>
    </row>
    <row r="976" spans="1:6" ht="12" customHeight="1">
      <c r="A976" s="6"/>
      <c r="B976" s="6"/>
      <c r="C976" s="54"/>
      <c r="D976" s="54"/>
      <c r="E976" s="54"/>
      <c r="F976" s="54"/>
    </row>
    <row r="977" spans="1:6" ht="12" customHeight="1">
      <c r="A977" s="6"/>
      <c r="B977" s="6"/>
      <c r="C977" s="54"/>
      <c r="D977" s="54"/>
      <c r="E977" s="54"/>
      <c r="F977" s="54"/>
    </row>
    <row r="978" spans="1:6" ht="12" customHeight="1">
      <c r="A978" s="6"/>
      <c r="B978" s="6"/>
      <c r="C978" s="54"/>
      <c r="D978" s="54"/>
      <c r="E978" s="54"/>
      <c r="F978" s="54"/>
    </row>
    <row r="979" spans="1:6" ht="12" customHeight="1">
      <c r="A979" s="6"/>
      <c r="B979" s="6"/>
      <c r="C979" s="54"/>
      <c r="D979" s="54"/>
      <c r="E979" s="54"/>
      <c r="F979" s="54"/>
    </row>
    <row r="980" spans="1:6" ht="12" customHeight="1">
      <c r="A980" s="6"/>
      <c r="B980" s="6"/>
      <c r="C980" s="54"/>
      <c r="D980" s="54"/>
      <c r="E980" s="54"/>
      <c r="F980" s="54"/>
    </row>
    <row r="981" spans="1:6" ht="12" customHeight="1">
      <c r="A981" s="6"/>
      <c r="B981" s="6"/>
      <c r="C981" s="54"/>
      <c r="D981" s="54"/>
      <c r="E981" s="54"/>
      <c r="F981" s="54"/>
    </row>
    <row r="982" spans="1:6" ht="12" customHeight="1">
      <c r="A982" s="6"/>
      <c r="B982" s="6"/>
      <c r="C982" s="54"/>
      <c r="D982" s="54"/>
      <c r="E982" s="54"/>
      <c r="F982" s="54"/>
    </row>
    <row r="983" spans="1:6" ht="12" customHeight="1">
      <c r="A983" s="6"/>
      <c r="B983" s="6"/>
      <c r="C983" s="54"/>
      <c r="D983" s="54"/>
      <c r="E983" s="54"/>
      <c r="F983" s="54"/>
    </row>
    <row r="984" spans="1:6" ht="12" customHeight="1">
      <c r="A984" s="6"/>
      <c r="B984" s="6"/>
      <c r="C984" s="54"/>
      <c r="D984" s="54"/>
      <c r="E984" s="54"/>
      <c r="F984" s="54"/>
    </row>
    <row r="985" spans="1:6" ht="12" customHeight="1">
      <c r="A985" s="6"/>
      <c r="B985" s="6"/>
      <c r="C985" s="54"/>
      <c r="D985" s="54"/>
      <c r="E985" s="54"/>
      <c r="F985" s="54"/>
    </row>
    <row r="986" spans="1:6" ht="12" customHeight="1">
      <c r="A986" s="6"/>
      <c r="B986" s="6"/>
      <c r="C986" s="54"/>
      <c r="D986" s="54"/>
      <c r="E986" s="54"/>
      <c r="F986" s="54"/>
    </row>
    <row r="987" spans="1:6" ht="12" customHeight="1">
      <c r="A987" s="6"/>
      <c r="B987" s="6"/>
      <c r="C987" s="54"/>
      <c r="D987" s="54"/>
      <c r="E987" s="54"/>
      <c r="F987" s="54"/>
    </row>
    <row r="988" spans="1:6" ht="12" customHeight="1">
      <c r="A988" s="6"/>
      <c r="B988" s="6"/>
      <c r="C988" s="54"/>
      <c r="D988" s="54"/>
      <c r="E988" s="54"/>
      <c r="F988" s="54"/>
    </row>
    <row r="989" spans="1:6" ht="12" customHeight="1">
      <c r="A989" s="6"/>
      <c r="B989" s="6"/>
      <c r="C989" s="54"/>
      <c r="D989" s="54"/>
      <c r="E989" s="54"/>
      <c r="F989" s="54"/>
    </row>
    <row r="990" spans="1:6" ht="12" customHeight="1">
      <c r="A990" s="6"/>
      <c r="B990" s="6"/>
      <c r="C990" s="54"/>
      <c r="D990" s="54"/>
      <c r="E990" s="54"/>
      <c r="F990" s="54"/>
    </row>
    <row r="991" spans="1:6" ht="12" customHeight="1">
      <c r="A991" s="6"/>
      <c r="B991" s="6"/>
      <c r="C991" s="54"/>
      <c r="D991" s="54"/>
      <c r="E991" s="54"/>
      <c r="F991" s="54"/>
    </row>
    <row r="992" spans="1:6" ht="12" customHeight="1">
      <c r="A992" s="6"/>
      <c r="B992" s="6"/>
      <c r="C992" s="54"/>
      <c r="D992" s="54"/>
      <c r="E992" s="54"/>
      <c r="F992" s="54"/>
    </row>
    <row r="993" spans="1:6" ht="12" customHeight="1">
      <c r="A993" s="6"/>
      <c r="B993" s="6"/>
      <c r="C993" s="54"/>
      <c r="D993" s="54"/>
      <c r="E993" s="54"/>
      <c r="F993" s="54"/>
    </row>
    <row r="994" spans="1:6" ht="12" customHeight="1">
      <c r="A994" s="6"/>
      <c r="B994" s="6"/>
      <c r="C994" s="54"/>
      <c r="D994" s="54"/>
      <c r="E994" s="54"/>
      <c r="F994" s="54"/>
    </row>
    <row r="995" spans="1:6" ht="12" customHeight="1">
      <c r="A995" s="6"/>
      <c r="B995" s="6"/>
      <c r="C995" s="54"/>
      <c r="D995" s="54"/>
      <c r="E995" s="54"/>
      <c r="F995" s="54"/>
    </row>
    <row r="996" spans="1:6" ht="12" customHeight="1">
      <c r="A996" s="6"/>
      <c r="B996" s="6"/>
      <c r="C996" s="54"/>
      <c r="D996" s="54"/>
      <c r="E996" s="54"/>
      <c r="F996" s="54"/>
    </row>
    <row r="997" spans="1:6" ht="12" customHeight="1">
      <c r="A997" s="6"/>
      <c r="B997" s="6"/>
      <c r="C997" s="54"/>
      <c r="D997" s="54"/>
      <c r="E997" s="54"/>
      <c r="F997" s="54"/>
    </row>
    <row r="998" spans="1:6" ht="12" customHeight="1">
      <c r="A998" s="6"/>
      <c r="B998" s="6"/>
      <c r="C998" s="54"/>
      <c r="D998" s="54"/>
      <c r="E998" s="54"/>
      <c r="F998" s="54"/>
    </row>
    <row r="999" spans="1:6" ht="12" customHeight="1">
      <c r="A999" s="6"/>
      <c r="B999" s="6"/>
      <c r="C999" s="54"/>
      <c r="D999" s="54"/>
      <c r="E999" s="54"/>
      <c r="F999" s="54"/>
    </row>
    <row r="1000" spans="1:6" ht="12" customHeight="1">
      <c r="A1000" s="6"/>
      <c r="B1000" s="6"/>
      <c r="C1000" s="54"/>
      <c r="D1000" s="54"/>
      <c r="E1000" s="54"/>
      <c r="F1000" s="54"/>
    </row>
    <row r="1001" spans="1:6" ht="12" customHeight="1">
      <c r="A1001" s="236"/>
      <c r="B1001" s="236"/>
      <c r="C1001" s="237"/>
      <c r="D1001" s="237"/>
      <c r="E1001" s="237"/>
      <c r="F1001" s="237"/>
    </row>
    <row r="1002" spans="1:6" ht="12" customHeight="1">
      <c r="A1002" s="236"/>
      <c r="B1002" s="236"/>
      <c r="C1002" s="237"/>
      <c r="D1002" s="237"/>
      <c r="E1002" s="237"/>
      <c r="F1002" s="237"/>
    </row>
    <row r="1003" spans="1:6" ht="12" customHeight="1">
      <c r="A1003" s="236"/>
      <c r="B1003" s="236"/>
      <c r="C1003" s="237"/>
      <c r="D1003" s="237"/>
      <c r="E1003" s="237"/>
      <c r="F1003" s="237"/>
    </row>
    <row r="1004" spans="1:6" ht="12" customHeight="1">
      <c r="A1004" s="236"/>
      <c r="B1004" s="236"/>
      <c r="C1004" s="237"/>
      <c r="D1004" s="237"/>
      <c r="E1004" s="237"/>
      <c r="F1004" s="237"/>
    </row>
    <row r="1005" spans="1:6" ht="12" customHeight="1">
      <c r="A1005" s="236"/>
      <c r="B1005" s="236"/>
      <c r="C1005" s="237"/>
      <c r="D1005" s="237"/>
      <c r="E1005" s="237"/>
      <c r="F1005" s="237"/>
    </row>
    <row r="1006" spans="1:6" ht="12" customHeight="1">
      <c r="A1006" s="236"/>
      <c r="B1006" s="236"/>
      <c r="C1006" s="237"/>
      <c r="D1006" s="237"/>
      <c r="E1006" s="237"/>
      <c r="F1006" s="237"/>
    </row>
    <row r="1007" spans="1:6" ht="12" customHeight="1">
      <c r="A1007" s="236"/>
      <c r="B1007" s="236"/>
      <c r="C1007" s="237"/>
      <c r="D1007" s="237"/>
      <c r="E1007" s="237"/>
      <c r="F1007" s="237"/>
    </row>
    <row r="1008" spans="1:6" ht="12" customHeight="1">
      <c r="A1008" s="236"/>
      <c r="B1008" s="236"/>
      <c r="C1008" s="237"/>
      <c r="D1008" s="237"/>
      <c r="E1008" s="237"/>
      <c r="F1008" s="237"/>
    </row>
    <row r="1009" spans="1:6" ht="12" customHeight="1">
      <c r="A1009" s="236"/>
      <c r="B1009" s="236"/>
      <c r="C1009" s="237"/>
      <c r="D1009" s="237"/>
      <c r="E1009" s="237"/>
      <c r="F1009" s="237"/>
    </row>
    <row r="1010" spans="1:6" ht="12" customHeight="1">
      <c r="A1010" s="236"/>
      <c r="B1010" s="236"/>
      <c r="C1010" s="237"/>
      <c r="D1010" s="237"/>
      <c r="E1010" s="237"/>
      <c r="F1010" s="237"/>
    </row>
    <row r="1011" spans="1:6" ht="12" customHeight="1">
      <c r="A1011" s="236"/>
      <c r="B1011" s="236"/>
      <c r="C1011" s="237"/>
      <c r="D1011" s="237"/>
      <c r="E1011" s="237"/>
      <c r="F1011" s="237"/>
    </row>
    <row r="1012" spans="1:6" ht="12" customHeight="1">
      <c r="A1012" s="236"/>
      <c r="B1012" s="236"/>
      <c r="C1012" s="237"/>
      <c r="D1012" s="237"/>
      <c r="E1012" s="237"/>
      <c r="F1012" s="237"/>
    </row>
    <row r="1013" spans="1:6" ht="12" customHeight="1">
      <c r="A1013" s="236"/>
      <c r="B1013" s="236"/>
      <c r="C1013" s="237"/>
      <c r="D1013" s="237"/>
      <c r="E1013" s="237"/>
      <c r="F1013" s="237"/>
    </row>
    <row r="1014" spans="1:6" ht="12" customHeight="1">
      <c r="A1014" s="236"/>
      <c r="B1014" s="236"/>
      <c r="C1014" s="237"/>
      <c r="D1014" s="237"/>
      <c r="E1014" s="237"/>
      <c r="F1014" s="237"/>
    </row>
    <row r="1015" spans="1:6" ht="12" customHeight="1">
      <c r="A1015" s="236"/>
      <c r="B1015" s="236"/>
      <c r="C1015" s="237"/>
      <c r="D1015" s="237"/>
      <c r="E1015" s="237"/>
      <c r="F1015" s="237"/>
    </row>
    <row r="1016" spans="1:6" ht="12" customHeight="1">
      <c r="A1016" s="236"/>
      <c r="B1016" s="236"/>
      <c r="C1016" s="237"/>
      <c r="D1016" s="237"/>
      <c r="E1016" s="237"/>
      <c r="F1016" s="237"/>
    </row>
    <row r="1017" spans="1:6" ht="12" customHeight="1">
      <c r="A1017" s="236"/>
      <c r="B1017" s="236"/>
      <c r="C1017" s="237"/>
      <c r="D1017" s="237"/>
      <c r="E1017" s="237"/>
      <c r="F1017" s="237"/>
    </row>
    <row r="1018" spans="1:6" ht="12" customHeight="1">
      <c r="A1018" s="236"/>
      <c r="B1018" s="236"/>
      <c r="C1018" s="237"/>
      <c r="D1018" s="237"/>
      <c r="E1018" s="237"/>
      <c r="F1018" s="237"/>
    </row>
    <row r="1019" spans="1:6" ht="12" customHeight="1">
      <c r="A1019" s="236"/>
      <c r="B1019" s="236"/>
      <c r="C1019" s="237"/>
      <c r="D1019" s="237"/>
      <c r="E1019" s="237"/>
      <c r="F1019" s="237"/>
    </row>
    <row r="1020" spans="1:6" ht="12" customHeight="1">
      <c r="A1020" s="236"/>
      <c r="B1020" s="236"/>
      <c r="C1020" s="237"/>
      <c r="D1020" s="237"/>
      <c r="E1020" s="237"/>
      <c r="F1020" s="237"/>
    </row>
    <row r="1021" spans="1:6" ht="12" customHeight="1">
      <c r="A1021" s="236"/>
      <c r="B1021" s="236"/>
      <c r="C1021" s="237"/>
      <c r="D1021" s="237"/>
      <c r="E1021" s="237"/>
      <c r="F1021" s="237"/>
    </row>
    <row r="1022" spans="1:6" ht="12" customHeight="1">
      <c r="A1022" s="236"/>
      <c r="B1022" s="236"/>
      <c r="C1022" s="237"/>
      <c r="D1022" s="237"/>
      <c r="E1022" s="237"/>
      <c r="F1022" s="237"/>
    </row>
    <row r="1023" spans="1:6" ht="12" customHeight="1">
      <c r="A1023" s="236"/>
      <c r="B1023" s="236"/>
      <c r="C1023" s="237"/>
      <c r="D1023" s="237"/>
      <c r="E1023" s="237"/>
      <c r="F1023" s="237"/>
    </row>
    <row r="1024" spans="1:6" ht="12" customHeight="1">
      <c r="A1024" s="236"/>
      <c r="B1024" s="236"/>
      <c r="C1024" s="237"/>
      <c r="D1024" s="237"/>
      <c r="E1024" s="237"/>
      <c r="F1024" s="237"/>
    </row>
    <row r="1025" spans="1:6" ht="12" customHeight="1">
      <c r="A1025" s="236"/>
      <c r="B1025" s="236"/>
      <c r="C1025" s="237"/>
      <c r="D1025" s="237"/>
      <c r="E1025" s="237"/>
      <c r="F1025" s="237"/>
    </row>
    <row r="1026" spans="1:6" ht="12" customHeight="1">
      <c r="A1026" s="236"/>
      <c r="B1026" s="236"/>
      <c r="C1026" s="237"/>
      <c r="D1026" s="237"/>
      <c r="E1026" s="237"/>
      <c r="F1026" s="237"/>
    </row>
    <row r="1027" spans="1:6" ht="12" customHeight="1">
      <c r="A1027" s="236"/>
      <c r="B1027" s="236"/>
      <c r="C1027" s="237"/>
      <c r="D1027" s="237"/>
      <c r="E1027" s="237"/>
      <c r="F1027" s="237"/>
    </row>
    <row r="1028" spans="1:6" ht="12" customHeight="1">
      <c r="A1028" s="236"/>
      <c r="B1028" s="236"/>
      <c r="C1028" s="237"/>
      <c r="D1028" s="237"/>
      <c r="E1028" s="237"/>
      <c r="F1028" s="237"/>
    </row>
    <row r="1029" spans="1:6" ht="12" customHeight="1">
      <c r="A1029" s="236"/>
      <c r="B1029" s="236"/>
      <c r="C1029" s="237"/>
      <c r="D1029" s="237"/>
      <c r="E1029" s="237"/>
      <c r="F1029" s="237"/>
    </row>
    <row r="1030" spans="1:6" ht="12" customHeight="1">
      <c r="A1030" s="236"/>
      <c r="B1030" s="236"/>
      <c r="C1030" s="237"/>
      <c r="D1030" s="237"/>
      <c r="E1030" s="237"/>
      <c r="F1030" s="237"/>
    </row>
    <row r="1031" spans="1:6" ht="12" customHeight="1">
      <c r="A1031" s="236"/>
      <c r="B1031" s="236"/>
      <c r="C1031" s="237"/>
      <c r="D1031" s="237"/>
      <c r="E1031" s="237"/>
      <c r="F1031" s="237"/>
    </row>
    <row r="1032" spans="1:6" ht="12" customHeight="1">
      <c r="A1032" s="236"/>
      <c r="B1032" s="236"/>
      <c r="C1032" s="237"/>
      <c r="D1032" s="237"/>
      <c r="E1032" s="237"/>
      <c r="F1032" s="237"/>
    </row>
    <row r="1033" spans="1:6" ht="12" customHeight="1">
      <c r="A1033" s="236"/>
      <c r="B1033" s="236"/>
      <c r="C1033" s="237"/>
      <c r="D1033" s="237"/>
      <c r="E1033" s="237"/>
      <c r="F1033" s="237"/>
    </row>
    <row r="1034" spans="1:6" ht="12" customHeight="1">
      <c r="A1034" s="236"/>
      <c r="B1034" s="236"/>
      <c r="C1034" s="237"/>
      <c r="D1034" s="237"/>
      <c r="E1034" s="237"/>
      <c r="F1034" s="237"/>
    </row>
    <row r="1035" spans="1:6" ht="12" customHeight="1">
      <c r="A1035" s="236"/>
      <c r="B1035" s="236"/>
      <c r="C1035" s="237"/>
      <c r="D1035" s="237"/>
      <c r="E1035" s="237"/>
      <c r="F1035" s="237"/>
    </row>
    <row r="1036" spans="1:6" ht="12" customHeight="1">
      <c r="A1036" s="236"/>
      <c r="B1036" s="236"/>
      <c r="C1036" s="237"/>
      <c r="D1036" s="237"/>
      <c r="E1036" s="237"/>
      <c r="F1036" s="237"/>
    </row>
    <row r="1037" spans="1:6" ht="12" customHeight="1">
      <c r="A1037" s="236"/>
      <c r="B1037" s="236"/>
      <c r="C1037" s="237"/>
      <c r="D1037" s="237"/>
      <c r="E1037" s="237"/>
      <c r="F1037" s="237"/>
    </row>
    <row r="1038" spans="1:6" ht="12" customHeight="1">
      <c r="A1038" s="236"/>
      <c r="B1038" s="236"/>
      <c r="C1038" s="237"/>
      <c r="D1038" s="237"/>
      <c r="E1038" s="237"/>
      <c r="F1038" s="237"/>
    </row>
    <row r="1039" spans="1:6" ht="12" customHeight="1">
      <c r="A1039" s="236"/>
      <c r="B1039" s="236"/>
      <c r="C1039" s="237"/>
      <c r="D1039" s="237"/>
      <c r="E1039" s="237"/>
      <c r="F1039" s="237"/>
    </row>
    <row r="1040" spans="1:6" ht="12" customHeight="1">
      <c r="A1040" s="236"/>
      <c r="B1040" s="236"/>
      <c r="C1040" s="237"/>
      <c r="D1040" s="237"/>
      <c r="E1040" s="237"/>
      <c r="F1040" s="237"/>
    </row>
    <row r="1041" spans="1:6" ht="12" customHeight="1">
      <c r="A1041" s="236"/>
      <c r="B1041" s="236"/>
      <c r="C1041" s="237"/>
      <c r="D1041" s="237"/>
      <c r="E1041" s="237"/>
      <c r="F1041" s="237"/>
    </row>
    <row r="1042" spans="1:6" ht="12" customHeight="1">
      <c r="A1042" s="236"/>
      <c r="B1042" s="236"/>
      <c r="C1042" s="237"/>
      <c r="D1042" s="237"/>
      <c r="E1042" s="237"/>
      <c r="F1042" s="237"/>
    </row>
    <row r="1043" spans="1:6" ht="12" customHeight="1">
      <c r="A1043" s="236"/>
      <c r="B1043" s="236"/>
      <c r="C1043" s="237"/>
      <c r="D1043" s="237"/>
      <c r="E1043" s="237"/>
      <c r="F1043" s="237"/>
    </row>
    <row r="1044" spans="1:6" ht="12" customHeight="1">
      <c r="A1044" s="236"/>
      <c r="B1044" s="236"/>
      <c r="C1044" s="237"/>
      <c r="D1044" s="237"/>
      <c r="E1044" s="237"/>
      <c r="F1044" s="237"/>
    </row>
    <row r="1045" spans="1:6" ht="12" customHeight="1">
      <c r="A1045" s="236"/>
      <c r="B1045" s="236"/>
      <c r="C1045" s="237"/>
      <c r="D1045" s="237"/>
      <c r="E1045" s="237"/>
      <c r="F1045" s="237"/>
    </row>
    <row r="1046" spans="1:6" ht="12" customHeight="1">
      <c r="A1046" s="236"/>
      <c r="B1046" s="236"/>
      <c r="C1046" s="237"/>
      <c r="D1046" s="237"/>
      <c r="E1046" s="237"/>
      <c r="F1046" s="237"/>
    </row>
    <row r="1047" spans="1:6" ht="12" customHeight="1">
      <c r="A1047" s="236"/>
      <c r="B1047" s="236"/>
      <c r="C1047" s="237"/>
      <c r="D1047" s="237"/>
      <c r="E1047" s="237"/>
      <c r="F1047" s="237"/>
    </row>
    <row r="1048" spans="1:6" ht="12" customHeight="1">
      <c r="A1048" s="236"/>
      <c r="B1048" s="236"/>
      <c r="C1048" s="237"/>
      <c r="D1048" s="237"/>
      <c r="E1048" s="237"/>
      <c r="F1048" s="237"/>
    </row>
    <row r="1049" spans="1:6" ht="12" customHeight="1">
      <c r="A1049" s="236"/>
      <c r="B1049" s="236"/>
      <c r="C1049" s="237"/>
      <c r="D1049" s="237"/>
      <c r="E1049" s="237"/>
      <c r="F1049" s="237"/>
    </row>
    <row r="1050" spans="1:6" ht="12" customHeight="1">
      <c r="A1050" s="236"/>
      <c r="B1050" s="236"/>
      <c r="C1050" s="237"/>
      <c r="D1050" s="237"/>
      <c r="E1050" s="237"/>
      <c r="F1050" s="237"/>
    </row>
    <row r="1051" spans="1:6" ht="12" customHeight="1">
      <c r="A1051" s="236"/>
      <c r="B1051" s="236"/>
      <c r="C1051" s="237"/>
      <c r="D1051" s="237"/>
      <c r="E1051" s="237"/>
      <c r="F1051" s="237"/>
    </row>
    <row r="1052" spans="1:6" ht="12" customHeight="1">
      <c r="A1052" s="236"/>
      <c r="B1052" s="236"/>
      <c r="C1052" s="237"/>
      <c r="D1052" s="237"/>
      <c r="E1052" s="237"/>
      <c r="F1052" s="237"/>
    </row>
    <row r="1053" spans="1:6" ht="12" customHeight="1">
      <c r="A1053" s="236"/>
      <c r="B1053" s="236"/>
    </row>
    <row r="1054" spans="1:6" ht="12" customHeight="1">
      <c r="A1054" s="236"/>
      <c r="B1054" s="236"/>
    </row>
    <row r="1055" spans="1:6" ht="12" customHeight="1">
      <c r="A1055" s="236"/>
      <c r="B1055" s="236"/>
    </row>
    <row r="1056" spans="1:6" ht="12" customHeight="1">
      <c r="A1056" s="236"/>
      <c r="B1056" s="236"/>
    </row>
    <row r="1057" spans="1:2" ht="12" customHeight="1">
      <c r="A1057" s="236"/>
      <c r="B1057" s="236"/>
    </row>
    <row r="1058" spans="1:2" ht="12" customHeight="1">
      <c r="A1058" s="236"/>
      <c r="B1058" s="236"/>
    </row>
    <row r="1059" spans="1:2" ht="12" customHeight="1">
      <c r="A1059" s="236"/>
      <c r="B1059" s="236"/>
    </row>
    <row r="1060" spans="1:2" ht="12" customHeight="1">
      <c r="A1060" s="236"/>
      <c r="B1060" s="236"/>
    </row>
    <row r="1061" spans="1:2" ht="12" customHeight="1">
      <c r="A1061" s="236"/>
      <c r="B1061" s="236"/>
    </row>
    <row r="1062" spans="1:2" ht="12" customHeight="1">
      <c r="A1062" s="236"/>
      <c r="B1062" s="236"/>
    </row>
    <row r="1063" spans="1:2" ht="12" customHeight="1">
      <c r="A1063" s="236"/>
      <c r="B1063" s="236"/>
    </row>
    <row r="1064" spans="1:2" ht="12" customHeight="1">
      <c r="A1064" s="236"/>
      <c r="B1064" s="236"/>
    </row>
    <row r="1065" spans="1:2" ht="12" customHeight="1">
      <c r="A1065" s="236"/>
      <c r="B1065" s="236"/>
    </row>
    <row r="1066" spans="1:2" ht="12" customHeight="1">
      <c r="A1066" s="236"/>
      <c r="B1066" s="236"/>
    </row>
    <row r="1067" spans="1:2" ht="12" customHeight="1">
      <c r="A1067" s="236"/>
      <c r="B1067" s="236"/>
    </row>
    <row r="1068" spans="1:2" ht="12" customHeight="1">
      <c r="A1068" s="236"/>
      <c r="B1068" s="236"/>
    </row>
    <row r="1069" spans="1:2" ht="12" customHeight="1">
      <c r="A1069" s="236"/>
      <c r="B1069" s="236"/>
    </row>
    <row r="1070" spans="1:2" ht="12" customHeight="1">
      <c r="A1070" s="236"/>
      <c r="B1070" s="236"/>
    </row>
    <row r="1071" spans="1:2" ht="12" customHeight="1">
      <c r="A1071" s="236"/>
      <c r="B1071" s="236"/>
    </row>
    <row r="1072" spans="1:2" ht="12" customHeight="1">
      <c r="A1072" s="236"/>
      <c r="B1072" s="236"/>
    </row>
    <row r="1073" spans="1:2" ht="12" customHeight="1">
      <c r="A1073" s="236"/>
      <c r="B1073" s="236"/>
    </row>
    <row r="1074" spans="1:2" ht="12" customHeight="1">
      <c r="A1074" s="236"/>
      <c r="B1074" s="236"/>
    </row>
    <row r="1075" spans="1:2" ht="12" customHeight="1">
      <c r="A1075" s="236"/>
      <c r="B1075" s="236"/>
    </row>
    <row r="1076" spans="1:2" ht="12" customHeight="1">
      <c r="A1076" s="236"/>
      <c r="B1076" s="236"/>
    </row>
    <row r="1077" spans="1:2" ht="12" customHeight="1">
      <c r="A1077" s="236"/>
      <c r="B1077" s="236"/>
    </row>
    <row r="1078" spans="1:2" ht="12" customHeight="1">
      <c r="A1078" s="236"/>
      <c r="B1078" s="236"/>
    </row>
    <row r="1079" spans="1:2" ht="12" customHeight="1">
      <c r="A1079" s="236"/>
      <c r="B1079" s="236"/>
    </row>
    <row r="1080" spans="1:2" ht="12" customHeight="1">
      <c r="A1080" s="236"/>
      <c r="B1080" s="236"/>
    </row>
    <row r="1081" spans="1:2" ht="12" customHeight="1">
      <c r="A1081" s="236"/>
      <c r="B1081" s="236"/>
    </row>
    <row r="1082" spans="1:2" ht="12" customHeight="1">
      <c r="A1082" s="236"/>
      <c r="B1082" s="236"/>
    </row>
    <row r="1083" spans="1:2" ht="12" customHeight="1">
      <c r="A1083" s="236"/>
      <c r="B1083" s="236"/>
    </row>
    <row r="1084" spans="1:2" ht="12" customHeight="1">
      <c r="A1084" s="236"/>
      <c r="B1084" s="236"/>
    </row>
    <row r="1085" spans="1:2" ht="12" customHeight="1">
      <c r="A1085" s="236"/>
      <c r="B1085" s="236"/>
    </row>
    <row r="1086" spans="1:2" ht="12" customHeight="1">
      <c r="A1086" s="236"/>
      <c r="B1086" s="236"/>
    </row>
    <row r="1087" spans="1:2" ht="12" customHeight="1">
      <c r="A1087" s="236"/>
      <c r="B1087" s="236"/>
    </row>
    <row r="1088" spans="1:2" ht="12" customHeight="1">
      <c r="A1088" s="236"/>
      <c r="B1088" s="236"/>
    </row>
    <row r="1089" spans="1:2" ht="12" customHeight="1">
      <c r="A1089" s="236"/>
      <c r="B1089" s="236"/>
    </row>
    <row r="1090" spans="1:2" ht="12" customHeight="1">
      <c r="A1090" s="236"/>
      <c r="B1090" s="236"/>
    </row>
    <row r="1091" spans="1:2" ht="12" customHeight="1">
      <c r="A1091" s="236"/>
      <c r="B1091" s="236"/>
    </row>
    <row r="1092" spans="1:2" ht="12" customHeight="1">
      <c r="A1092" s="236"/>
      <c r="B1092" s="236"/>
    </row>
    <row r="1093" spans="1:2" ht="12" customHeight="1">
      <c r="A1093" s="236"/>
      <c r="B1093" s="236"/>
    </row>
    <row r="1094" spans="1:2" ht="12" customHeight="1">
      <c r="A1094" s="236"/>
      <c r="B1094" s="236"/>
    </row>
    <row r="1095" spans="1:2" ht="12" customHeight="1">
      <c r="A1095" s="236"/>
      <c r="B1095" s="236"/>
    </row>
    <row r="1096" spans="1:2" ht="12" customHeight="1">
      <c r="A1096" s="236"/>
      <c r="B1096" s="236"/>
    </row>
    <row r="1097" spans="1:2" ht="12" customHeight="1">
      <c r="A1097" s="236"/>
      <c r="B1097" s="236"/>
    </row>
    <row r="1098" spans="1:2" ht="12" customHeight="1">
      <c r="A1098" s="236"/>
      <c r="B1098" s="236"/>
    </row>
    <row r="1099" spans="1:2" ht="12" customHeight="1">
      <c r="A1099" s="236"/>
      <c r="B1099" s="236"/>
    </row>
    <row r="1100" spans="1:2" ht="12" customHeight="1">
      <c r="A1100" s="236"/>
      <c r="B1100" s="236"/>
    </row>
    <row r="1101" spans="1:2" ht="12" customHeight="1">
      <c r="A1101" s="236"/>
      <c r="B1101" s="236"/>
    </row>
    <row r="1102" spans="1:2" ht="12" customHeight="1">
      <c r="A1102" s="236"/>
      <c r="B1102" s="236"/>
    </row>
    <row r="1103" spans="1:2" ht="12" customHeight="1">
      <c r="A1103" s="236"/>
      <c r="B1103" s="236"/>
    </row>
  </sheetData>
  <pageMargins left="0.7" right="0.7" top="0.78740157499999996" bottom="0.78740157499999996" header="0.3" footer="0.3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S54"/>
  <sheetViews>
    <sheetView topLeftCell="A26" zoomScaleNormal="100" workbookViewId="0">
      <selection activeCell="T26" sqref="T26"/>
    </sheetView>
  </sheetViews>
  <sheetFormatPr defaultRowHeight="12.75"/>
  <cols>
    <col min="1" max="1" width="2.42578125" style="1" customWidth="1"/>
    <col min="2" max="2" width="1.85546875" style="1" customWidth="1"/>
    <col min="3" max="3" width="2.7109375" style="1" customWidth="1"/>
    <col min="4" max="4" width="6.85546875" style="1" customWidth="1"/>
    <col min="5" max="5" width="13.5703125" style="1" customWidth="1"/>
    <col min="6" max="6" width="0.5703125" style="1" customWidth="1"/>
    <col min="7" max="7" width="2.5703125" style="1" customWidth="1"/>
    <col min="8" max="8" width="2.7109375" style="1" customWidth="1"/>
    <col min="9" max="9" width="9.7109375" style="1" customWidth="1"/>
    <col min="10" max="10" width="13.5703125" style="1" customWidth="1"/>
    <col min="11" max="11" width="0.7109375" style="1" customWidth="1"/>
    <col min="12" max="12" width="2.42578125" style="1" customWidth="1"/>
    <col min="13" max="13" width="2.85546875" style="1" customWidth="1"/>
    <col min="14" max="14" width="2" style="1" customWidth="1"/>
    <col min="15" max="15" width="12.7109375" style="1" customWidth="1"/>
    <col min="16" max="16" width="2.85546875" style="1" customWidth="1"/>
    <col min="17" max="17" width="2" style="1" customWidth="1"/>
    <col min="18" max="18" width="13.5703125" style="1" customWidth="1"/>
    <col min="19" max="19" width="0.5703125" style="1" customWidth="1"/>
    <col min="20" max="16384" width="9.140625" style="1"/>
  </cols>
  <sheetData>
    <row r="1" spans="1:19" ht="12" customHeight="1">
      <c r="A1" s="84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2"/>
    </row>
    <row r="2" spans="1:19" ht="23.25" customHeight="1">
      <c r="A2" s="86"/>
      <c r="B2" s="87"/>
      <c r="C2" s="87"/>
      <c r="D2" s="87"/>
      <c r="E2" s="87"/>
      <c r="F2" s="87"/>
      <c r="G2" s="88" t="s">
        <v>0</v>
      </c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3"/>
    </row>
    <row r="3" spans="1:19" ht="12" customHeight="1">
      <c r="A3" s="89"/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4"/>
    </row>
    <row r="4" spans="1:19" ht="8.25" customHeight="1">
      <c r="A4" s="91"/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5"/>
    </row>
    <row r="5" spans="1:19" ht="15" customHeight="1">
      <c r="A5" s="93"/>
      <c r="B5" s="6" t="s">
        <v>1</v>
      </c>
      <c r="C5" s="6"/>
      <c r="D5" s="6"/>
      <c r="E5" s="94" t="s">
        <v>618</v>
      </c>
      <c r="F5" s="95"/>
      <c r="G5" s="95"/>
      <c r="H5" s="95"/>
      <c r="I5" s="95"/>
      <c r="J5" s="96"/>
      <c r="K5" s="6"/>
      <c r="L5" s="6"/>
      <c r="M5" s="6"/>
      <c r="N5" s="6"/>
      <c r="O5" s="6" t="s">
        <v>3</v>
      </c>
      <c r="P5" s="94" t="s">
        <v>4</v>
      </c>
      <c r="Q5" s="97"/>
      <c r="R5" s="96"/>
      <c r="S5" s="7"/>
    </row>
    <row r="6" spans="1:19" ht="17.25" hidden="1" customHeight="1">
      <c r="A6" s="93"/>
      <c r="B6" s="6" t="s">
        <v>5</v>
      </c>
      <c r="C6" s="6"/>
      <c r="D6" s="6"/>
      <c r="E6" s="98" t="s">
        <v>772</v>
      </c>
      <c r="F6" s="6"/>
      <c r="G6" s="6"/>
      <c r="H6" s="6"/>
      <c r="I6" s="6"/>
      <c r="J6" s="99"/>
      <c r="K6" s="6"/>
      <c r="L6" s="6"/>
      <c r="M6" s="6"/>
      <c r="N6" s="6"/>
      <c r="O6" s="6"/>
      <c r="P6" s="100"/>
      <c r="Q6" s="101"/>
      <c r="R6" s="99"/>
      <c r="S6" s="7"/>
    </row>
    <row r="7" spans="1:19" ht="17.25" customHeight="1">
      <c r="A7" s="93"/>
      <c r="B7" s="6" t="s">
        <v>7</v>
      </c>
      <c r="C7" s="6"/>
      <c r="D7" s="6"/>
      <c r="E7" s="98" t="s">
        <v>831</v>
      </c>
      <c r="F7" s="6"/>
      <c r="G7" s="6"/>
      <c r="H7" s="6"/>
      <c r="I7" s="6"/>
      <c r="J7" s="99"/>
      <c r="K7" s="6"/>
      <c r="L7" s="6"/>
      <c r="M7" s="6"/>
      <c r="N7" s="6"/>
      <c r="O7" s="6" t="s">
        <v>9</v>
      </c>
      <c r="P7" s="98"/>
      <c r="Q7" s="101"/>
      <c r="R7" s="99"/>
      <c r="S7" s="7"/>
    </row>
    <row r="8" spans="1:19" ht="17.25" hidden="1" customHeight="1">
      <c r="A8" s="93"/>
      <c r="B8" s="6" t="s">
        <v>10</v>
      </c>
      <c r="C8" s="6"/>
      <c r="D8" s="6"/>
      <c r="E8" s="98" t="s">
        <v>832</v>
      </c>
      <c r="F8" s="6"/>
      <c r="G8" s="6"/>
      <c r="H8" s="6"/>
      <c r="I8" s="6"/>
      <c r="J8" s="99"/>
      <c r="K8" s="6"/>
      <c r="L8" s="6"/>
      <c r="M8" s="6"/>
      <c r="N8" s="6"/>
      <c r="O8" s="6"/>
      <c r="P8" s="100"/>
      <c r="Q8" s="101"/>
      <c r="R8" s="99"/>
      <c r="S8" s="7"/>
    </row>
    <row r="9" spans="1:19" ht="17.25" customHeight="1">
      <c r="A9" s="93"/>
      <c r="B9" s="6" t="s">
        <v>12</v>
      </c>
      <c r="C9" s="6"/>
      <c r="D9" s="6"/>
      <c r="E9" s="102" t="s">
        <v>4</v>
      </c>
      <c r="F9" s="103"/>
      <c r="G9" s="103"/>
      <c r="H9" s="103"/>
      <c r="I9" s="103"/>
      <c r="J9" s="104"/>
      <c r="K9" s="6"/>
      <c r="L9" s="6"/>
      <c r="M9" s="6"/>
      <c r="N9" s="6"/>
      <c r="O9" s="6" t="s">
        <v>13</v>
      </c>
      <c r="P9" s="105" t="s">
        <v>619</v>
      </c>
      <c r="Q9" s="106"/>
      <c r="R9" s="104"/>
      <c r="S9" s="7"/>
    </row>
    <row r="10" spans="1:19" ht="17.25" hidden="1" customHeight="1">
      <c r="A10" s="93"/>
      <c r="B10" s="6" t="s">
        <v>15</v>
      </c>
      <c r="C10" s="6"/>
      <c r="D10" s="6"/>
      <c r="E10" s="107" t="s">
        <v>4</v>
      </c>
      <c r="F10" s="6"/>
      <c r="G10" s="6"/>
      <c r="H10" s="6"/>
      <c r="I10" s="6"/>
      <c r="J10" s="6"/>
      <c r="K10" s="6"/>
      <c r="L10" s="6"/>
      <c r="M10" s="6"/>
      <c r="N10" s="6"/>
      <c r="O10" s="6"/>
      <c r="P10" s="101"/>
      <c r="Q10" s="101"/>
      <c r="R10" s="6"/>
      <c r="S10" s="7"/>
    </row>
    <row r="11" spans="1:19" ht="17.25" hidden="1" customHeight="1">
      <c r="A11" s="93"/>
      <c r="B11" s="6" t="s">
        <v>16</v>
      </c>
      <c r="C11" s="6"/>
      <c r="D11" s="6"/>
      <c r="E11" s="107" t="s">
        <v>4</v>
      </c>
      <c r="F11" s="6"/>
      <c r="G11" s="6"/>
      <c r="H11" s="6"/>
      <c r="I11" s="6"/>
      <c r="J11" s="6"/>
      <c r="K11" s="6"/>
      <c r="L11" s="6"/>
      <c r="M11" s="6"/>
      <c r="N11" s="6"/>
      <c r="O11" s="6"/>
      <c r="P11" s="101"/>
      <c r="Q11" s="101"/>
      <c r="R11" s="6"/>
      <c r="S11" s="7"/>
    </row>
    <row r="12" spans="1:19" ht="17.25" hidden="1" customHeight="1">
      <c r="A12" s="93"/>
      <c r="B12" s="6" t="s">
        <v>17</v>
      </c>
      <c r="C12" s="6"/>
      <c r="D12" s="6"/>
      <c r="E12" s="107" t="s">
        <v>4</v>
      </c>
      <c r="F12" s="6"/>
      <c r="G12" s="6"/>
      <c r="H12" s="6"/>
      <c r="I12" s="6"/>
      <c r="J12" s="6"/>
      <c r="K12" s="6"/>
      <c r="L12" s="6"/>
      <c r="M12" s="6"/>
      <c r="N12" s="6"/>
      <c r="O12" s="6"/>
      <c r="P12" s="101"/>
      <c r="Q12" s="101"/>
      <c r="R12" s="6"/>
      <c r="S12" s="7"/>
    </row>
    <row r="13" spans="1:19" ht="17.25" hidden="1" customHeight="1">
      <c r="A13" s="93"/>
      <c r="B13" s="6"/>
      <c r="C13" s="6"/>
      <c r="D13" s="6"/>
      <c r="E13" s="107" t="s">
        <v>4</v>
      </c>
      <c r="F13" s="6"/>
      <c r="G13" s="6"/>
      <c r="H13" s="6"/>
      <c r="I13" s="6"/>
      <c r="J13" s="6"/>
      <c r="K13" s="6"/>
      <c r="L13" s="6"/>
      <c r="M13" s="6"/>
      <c r="N13" s="6"/>
      <c r="O13" s="6"/>
      <c r="P13" s="101"/>
      <c r="Q13" s="101"/>
      <c r="R13" s="6"/>
      <c r="S13" s="7"/>
    </row>
    <row r="14" spans="1:19" ht="17.25" hidden="1" customHeight="1">
      <c r="A14" s="93"/>
      <c r="B14" s="6"/>
      <c r="C14" s="6"/>
      <c r="D14" s="6"/>
      <c r="E14" s="107" t="s">
        <v>4</v>
      </c>
      <c r="F14" s="6"/>
      <c r="G14" s="6"/>
      <c r="H14" s="6"/>
      <c r="I14" s="6"/>
      <c r="J14" s="6"/>
      <c r="K14" s="6"/>
      <c r="L14" s="6"/>
      <c r="M14" s="6"/>
      <c r="N14" s="6"/>
      <c r="O14" s="6"/>
      <c r="P14" s="101"/>
      <c r="Q14" s="101"/>
      <c r="R14" s="6"/>
      <c r="S14" s="7"/>
    </row>
    <row r="15" spans="1:19" ht="17.25" hidden="1" customHeight="1">
      <c r="A15" s="93"/>
      <c r="B15" s="6"/>
      <c r="C15" s="6"/>
      <c r="D15" s="6"/>
      <c r="E15" s="107" t="s">
        <v>4</v>
      </c>
      <c r="F15" s="6"/>
      <c r="G15" s="6"/>
      <c r="H15" s="6"/>
      <c r="I15" s="6"/>
      <c r="J15" s="6"/>
      <c r="K15" s="6"/>
      <c r="L15" s="6"/>
      <c r="M15" s="6"/>
      <c r="N15" s="6"/>
      <c r="O15" s="6"/>
      <c r="P15" s="101"/>
      <c r="Q15" s="101"/>
      <c r="R15" s="6"/>
      <c r="S15" s="7"/>
    </row>
    <row r="16" spans="1:19" ht="17.25" hidden="1" customHeight="1">
      <c r="A16" s="93"/>
      <c r="B16" s="6"/>
      <c r="C16" s="6"/>
      <c r="D16" s="6"/>
      <c r="E16" s="107" t="s">
        <v>4</v>
      </c>
      <c r="F16" s="6"/>
      <c r="G16" s="6"/>
      <c r="H16" s="6"/>
      <c r="I16" s="6"/>
      <c r="J16" s="6"/>
      <c r="K16" s="6"/>
      <c r="L16" s="6"/>
      <c r="M16" s="6"/>
      <c r="N16" s="6"/>
      <c r="O16" s="6"/>
      <c r="P16" s="101"/>
      <c r="Q16" s="101"/>
      <c r="R16" s="6"/>
      <c r="S16" s="7"/>
    </row>
    <row r="17" spans="1:19" ht="17.25" hidden="1" customHeight="1">
      <c r="A17" s="93"/>
      <c r="B17" s="6"/>
      <c r="C17" s="6"/>
      <c r="D17" s="6"/>
      <c r="E17" s="107" t="s">
        <v>4</v>
      </c>
      <c r="F17" s="6"/>
      <c r="G17" s="6"/>
      <c r="H17" s="6"/>
      <c r="I17" s="6"/>
      <c r="J17" s="6"/>
      <c r="K17" s="6"/>
      <c r="L17" s="6"/>
      <c r="M17" s="6"/>
      <c r="N17" s="6"/>
      <c r="O17" s="6"/>
      <c r="P17" s="101"/>
      <c r="Q17" s="101"/>
      <c r="R17" s="6"/>
      <c r="S17" s="7"/>
    </row>
    <row r="18" spans="1:19" ht="17.25" hidden="1" customHeight="1">
      <c r="A18" s="93"/>
      <c r="B18" s="6"/>
      <c r="C18" s="6"/>
      <c r="D18" s="6"/>
      <c r="E18" s="107" t="s">
        <v>4</v>
      </c>
      <c r="F18" s="6"/>
      <c r="G18" s="6"/>
      <c r="H18" s="6"/>
      <c r="I18" s="6"/>
      <c r="J18" s="6"/>
      <c r="K18" s="6"/>
      <c r="L18" s="6"/>
      <c r="M18" s="6"/>
      <c r="N18" s="6"/>
      <c r="O18" s="6"/>
      <c r="P18" s="101"/>
      <c r="Q18" s="101"/>
      <c r="R18" s="6"/>
      <c r="S18" s="7"/>
    </row>
    <row r="19" spans="1:19" ht="17.25" hidden="1" customHeight="1">
      <c r="A19" s="93"/>
      <c r="B19" s="6"/>
      <c r="C19" s="6"/>
      <c r="D19" s="6"/>
      <c r="E19" s="107" t="s">
        <v>4</v>
      </c>
      <c r="F19" s="6"/>
      <c r="G19" s="6"/>
      <c r="H19" s="6"/>
      <c r="I19" s="6"/>
      <c r="J19" s="6"/>
      <c r="K19" s="6"/>
      <c r="L19" s="6"/>
      <c r="M19" s="6"/>
      <c r="N19" s="6"/>
      <c r="O19" s="6"/>
      <c r="P19" s="101"/>
      <c r="Q19" s="101"/>
      <c r="R19" s="6"/>
      <c r="S19" s="7"/>
    </row>
    <row r="20" spans="1:19" ht="17.25" hidden="1" customHeight="1">
      <c r="A20" s="93"/>
      <c r="B20" s="6"/>
      <c r="C20" s="6"/>
      <c r="D20" s="6"/>
      <c r="E20" s="107" t="s">
        <v>4</v>
      </c>
      <c r="F20" s="6"/>
      <c r="G20" s="6"/>
      <c r="H20" s="6"/>
      <c r="I20" s="6"/>
      <c r="J20" s="6"/>
      <c r="K20" s="6"/>
      <c r="L20" s="6"/>
      <c r="M20" s="6"/>
      <c r="N20" s="6"/>
      <c r="O20" s="6"/>
      <c r="P20" s="101"/>
      <c r="Q20" s="101"/>
      <c r="R20" s="6"/>
      <c r="S20" s="7"/>
    </row>
    <row r="21" spans="1:19" ht="17.25" hidden="1" customHeight="1">
      <c r="A21" s="93"/>
      <c r="B21" s="6"/>
      <c r="C21" s="6"/>
      <c r="D21" s="6"/>
      <c r="E21" s="107" t="s">
        <v>4</v>
      </c>
      <c r="F21" s="6"/>
      <c r="G21" s="6"/>
      <c r="H21" s="6"/>
      <c r="I21" s="6"/>
      <c r="J21" s="6"/>
      <c r="K21" s="6"/>
      <c r="L21" s="6"/>
      <c r="M21" s="6"/>
      <c r="N21" s="6"/>
      <c r="O21" s="6"/>
      <c r="P21" s="101"/>
      <c r="Q21" s="101"/>
      <c r="R21" s="6"/>
      <c r="S21" s="7"/>
    </row>
    <row r="22" spans="1:19" ht="17.25" hidden="1" customHeight="1">
      <c r="A22" s="93"/>
      <c r="B22" s="6"/>
      <c r="C22" s="6"/>
      <c r="D22" s="6"/>
      <c r="E22" s="107" t="s">
        <v>4</v>
      </c>
      <c r="F22" s="6"/>
      <c r="G22" s="6"/>
      <c r="H22" s="6"/>
      <c r="I22" s="6"/>
      <c r="J22" s="6"/>
      <c r="K22" s="6"/>
      <c r="L22" s="6"/>
      <c r="M22" s="6"/>
      <c r="N22" s="6"/>
      <c r="O22" s="6"/>
      <c r="P22" s="101"/>
      <c r="Q22" s="101"/>
      <c r="R22" s="6"/>
      <c r="S22" s="7"/>
    </row>
    <row r="23" spans="1:19" ht="17.25" hidden="1" customHeight="1">
      <c r="A23" s="93"/>
      <c r="B23" s="6"/>
      <c r="C23" s="6"/>
      <c r="D23" s="6"/>
      <c r="E23" s="107" t="s">
        <v>4</v>
      </c>
      <c r="F23" s="6"/>
      <c r="G23" s="6"/>
      <c r="H23" s="6"/>
      <c r="I23" s="6"/>
      <c r="J23" s="6"/>
      <c r="K23" s="6"/>
      <c r="L23" s="6"/>
      <c r="M23" s="6"/>
      <c r="N23" s="6"/>
      <c r="O23" s="6"/>
      <c r="P23" s="101"/>
      <c r="Q23" s="101"/>
      <c r="R23" s="6"/>
      <c r="S23" s="7"/>
    </row>
    <row r="24" spans="1:19" ht="17.25" hidden="1" customHeight="1">
      <c r="A24" s="93"/>
      <c r="B24" s="6"/>
      <c r="C24" s="6"/>
      <c r="D24" s="6"/>
      <c r="E24" s="107" t="s">
        <v>4</v>
      </c>
      <c r="F24" s="6"/>
      <c r="G24" s="6"/>
      <c r="H24" s="6"/>
      <c r="I24" s="6"/>
      <c r="J24" s="6"/>
      <c r="K24" s="6"/>
      <c r="L24" s="6"/>
      <c r="M24" s="6"/>
      <c r="N24" s="6"/>
      <c r="O24" s="6"/>
      <c r="P24" s="101"/>
      <c r="Q24" s="101"/>
      <c r="R24" s="6"/>
      <c r="S24" s="7"/>
    </row>
    <row r="25" spans="1:19" ht="17.25" customHeight="1">
      <c r="A25" s="93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 t="s">
        <v>18</v>
      </c>
      <c r="P25" s="6" t="s">
        <v>19</v>
      </c>
      <c r="Q25" s="6"/>
      <c r="R25" s="6"/>
      <c r="S25" s="7"/>
    </row>
    <row r="26" spans="1:19" ht="17.25" customHeight="1">
      <c r="A26" s="93"/>
      <c r="B26" s="6" t="s">
        <v>20</v>
      </c>
      <c r="C26" s="6"/>
      <c r="D26" s="6"/>
      <c r="E26" s="94" t="s">
        <v>620</v>
      </c>
      <c r="F26" s="95"/>
      <c r="G26" s="95"/>
      <c r="H26" s="95"/>
      <c r="I26" s="95"/>
      <c r="J26" s="96"/>
      <c r="K26" s="6"/>
      <c r="L26" s="6"/>
      <c r="M26" s="6"/>
      <c r="N26" s="6"/>
      <c r="O26" s="108"/>
      <c r="P26" s="109"/>
      <c r="Q26" s="110"/>
      <c r="R26" s="111"/>
      <c r="S26" s="7"/>
    </row>
    <row r="27" spans="1:19" ht="17.25" customHeight="1">
      <c r="A27" s="93"/>
      <c r="B27" s="6" t="s">
        <v>22</v>
      </c>
      <c r="C27" s="6"/>
      <c r="D27" s="6"/>
      <c r="E27" s="98"/>
      <c r="F27" s="6"/>
      <c r="G27" s="6"/>
      <c r="H27" s="6"/>
      <c r="I27" s="6"/>
      <c r="J27" s="99"/>
      <c r="K27" s="6"/>
      <c r="L27" s="6"/>
      <c r="M27" s="6"/>
      <c r="N27" s="6"/>
      <c r="O27" s="108"/>
      <c r="P27" s="109"/>
      <c r="Q27" s="110"/>
      <c r="R27" s="111"/>
      <c r="S27" s="7"/>
    </row>
    <row r="28" spans="1:19" ht="17.25" customHeight="1">
      <c r="A28" s="93"/>
      <c r="B28" s="6" t="s">
        <v>24</v>
      </c>
      <c r="C28" s="6"/>
      <c r="D28" s="6"/>
      <c r="E28" s="98" t="s">
        <v>4</v>
      </c>
      <c r="F28" s="6"/>
      <c r="G28" s="6"/>
      <c r="H28" s="6"/>
      <c r="I28" s="6"/>
      <c r="J28" s="99"/>
      <c r="K28" s="6"/>
      <c r="L28" s="6"/>
      <c r="M28" s="6"/>
      <c r="N28" s="6"/>
      <c r="O28" s="108"/>
      <c r="P28" s="109"/>
      <c r="Q28" s="110"/>
      <c r="R28" s="111"/>
      <c r="S28" s="7"/>
    </row>
    <row r="29" spans="1:19" ht="17.25" customHeight="1">
      <c r="A29" s="93"/>
      <c r="B29" s="6"/>
      <c r="C29" s="6"/>
      <c r="D29" s="6"/>
      <c r="E29" s="105"/>
      <c r="F29" s="103"/>
      <c r="G29" s="103"/>
      <c r="H29" s="103"/>
      <c r="I29" s="103"/>
      <c r="J29" s="104"/>
      <c r="K29" s="6"/>
      <c r="L29" s="6"/>
      <c r="M29" s="6"/>
      <c r="N29" s="6"/>
      <c r="O29" s="101"/>
      <c r="P29" s="101"/>
      <c r="Q29" s="101"/>
      <c r="R29" s="6"/>
      <c r="S29" s="7"/>
    </row>
    <row r="30" spans="1:19" ht="17.25" customHeight="1">
      <c r="A30" s="93"/>
      <c r="B30" s="6"/>
      <c r="C30" s="6"/>
      <c r="D30" s="6"/>
      <c r="E30" s="112" t="s">
        <v>25</v>
      </c>
      <c r="F30" s="6"/>
      <c r="G30" s="6" t="s">
        <v>26</v>
      </c>
      <c r="H30" s="6"/>
      <c r="I30" s="6"/>
      <c r="J30" s="6"/>
      <c r="K30" s="6"/>
      <c r="L30" s="6"/>
      <c r="M30" s="6"/>
      <c r="N30" s="6"/>
      <c r="O30" s="112" t="s">
        <v>27</v>
      </c>
      <c r="P30" s="101"/>
      <c r="Q30" s="101"/>
      <c r="R30" s="113"/>
      <c r="S30" s="7"/>
    </row>
    <row r="31" spans="1:19" ht="17.25" customHeight="1">
      <c r="A31" s="93"/>
      <c r="B31" s="6"/>
      <c r="C31" s="6"/>
      <c r="D31" s="6"/>
      <c r="E31" s="108"/>
      <c r="F31" s="6"/>
      <c r="G31" s="109" t="s">
        <v>621</v>
      </c>
      <c r="H31" s="114"/>
      <c r="I31" s="115"/>
      <c r="J31" s="6"/>
      <c r="K31" s="6"/>
      <c r="L31" s="6"/>
      <c r="M31" s="6"/>
      <c r="N31" s="6"/>
      <c r="O31" s="116" t="s">
        <v>622</v>
      </c>
      <c r="P31" s="101"/>
      <c r="Q31" s="101"/>
      <c r="R31" s="117"/>
      <c r="S31" s="7"/>
    </row>
    <row r="32" spans="1:19" ht="8.25" customHeight="1">
      <c r="A32" s="118"/>
      <c r="B32" s="119"/>
      <c r="C32" s="119"/>
      <c r="D32" s="119"/>
      <c r="E32" s="119"/>
      <c r="F32" s="119"/>
      <c r="G32" s="119"/>
      <c r="H32" s="119"/>
      <c r="I32" s="119"/>
      <c r="J32" s="119"/>
      <c r="K32" s="119"/>
      <c r="L32" s="119"/>
      <c r="M32" s="119"/>
      <c r="N32" s="119"/>
      <c r="O32" s="119"/>
      <c r="P32" s="119"/>
      <c r="Q32" s="119"/>
      <c r="R32" s="119"/>
      <c r="S32" s="8"/>
    </row>
    <row r="33" spans="1:19" ht="20.25" customHeight="1">
      <c r="A33" s="120"/>
      <c r="B33" s="121"/>
      <c r="C33" s="121"/>
      <c r="D33" s="121"/>
      <c r="E33" s="122" t="s">
        <v>30</v>
      </c>
      <c r="F33" s="121"/>
      <c r="G33" s="121"/>
      <c r="H33" s="121"/>
      <c r="I33" s="121"/>
      <c r="J33" s="121"/>
      <c r="K33" s="121"/>
      <c r="L33" s="121"/>
      <c r="M33" s="121"/>
      <c r="N33" s="121"/>
      <c r="O33" s="121"/>
      <c r="P33" s="121"/>
      <c r="Q33" s="121"/>
      <c r="R33" s="121"/>
      <c r="S33" s="9"/>
    </row>
    <row r="34" spans="1:19" ht="20.25" customHeight="1">
      <c r="A34" s="123" t="s">
        <v>31</v>
      </c>
      <c r="B34" s="124"/>
      <c r="C34" s="124"/>
      <c r="D34" s="125"/>
      <c r="E34" s="126" t="s">
        <v>32</v>
      </c>
      <c r="F34" s="125"/>
      <c r="G34" s="126" t="s">
        <v>33</v>
      </c>
      <c r="H34" s="124"/>
      <c r="I34" s="125"/>
      <c r="J34" s="126" t="s">
        <v>34</v>
      </c>
      <c r="K34" s="124"/>
      <c r="L34" s="126" t="s">
        <v>35</v>
      </c>
      <c r="M34" s="124"/>
      <c r="N34" s="124"/>
      <c r="O34" s="125"/>
      <c r="P34" s="126" t="s">
        <v>36</v>
      </c>
      <c r="Q34" s="124"/>
      <c r="R34" s="124"/>
      <c r="S34" s="10"/>
    </row>
    <row r="35" spans="1:19" ht="20.25" customHeight="1">
      <c r="A35" s="127"/>
      <c r="B35" s="128"/>
      <c r="C35" s="128"/>
      <c r="D35" s="180">
        <v>0</v>
      </c>
      <c r="E35" s="129">
        <f>IF(D35=0,0,R47/D35)</f>
        <v>0</v>
      </c>
      <c r="F35" s="130"/>
      <c r="G35" s="131"/>
      <c r="H35" s="128"/>
      <c r="I35" s="180">
        <v>0</v>
      </c>
      <c r="J35" s="129">
        <f>IF(I35=0,0,R47/I35)</f>
        <v>0</v>
      </c>
      <c r="K35" s="132"/>
      <c r="L35" s="131"/>
      <c r="M35" s="128"/>
      <c r="N35" s="128"/>
      <c r="O35" s="180">
        <v>0</v>
      </c>
      <c r="P35" s="131"/>
      <c r="Q35" s="128"/>
      <c r="R35" s="133">
        <f>IF(O35=0,0,R47/O35)</f>
        <v>0</v>
      </c>
      <c r="S35" s="11"/>
    </row>
    <row r="36" spans="1:19" ht="20.25" customHeight="1">
      <c r="A36" s="120"/>
      <c r="B36" s="121"/>
      <c r="C36" s="121"/>
      <c r="D36" s="121"/>
      <c r="E36" s="122" t="s">
        <v>37</v>
      </c>
      <c r="F36" s="121"/>
      <c r="G36" s="121"/>
      <c r="H36" s="121"/>
      <c r="I36" s="121"/>
      <c r="J36" s="134" t="s">
        <v>38</v>
      </c>
      <c r="K36" s="121"/>
      <c r="L36" s="121"/>
      <c r="M36" s="121"/>
      <c r="N36" s="121"/>
      <c r="O36" s="121"/>
      <c r="P36" s="121"/>
      <c r="Q36" s="121"/>
      <c r="R36" s="121"/>
      <c r="S36" s="9"/>
    </row>
    <row r="37" spans="1:19" ht="20.25" customHeight="1">
      <c r="A37" s="135" t="s">
        <v>39</v>
      </c>
      <c r="B37" s="136"/>
      <c r="C37" s="137" t="s">
        <v>40</v>
      </c>
      <c r="D37" s="138"/>
      <c r="E37" s="138"/>
      <c r="F37" s="12"/>
      <c r="G37" s="135" t="s">
        <v>41</v>
      </c>
      <c r="H37" s="139"/>
      <c r="I37" s="137" t="s">
        <v>42</v>
      </c>
      <c r="J37" s="138"/>
      <c r="K37" s="138"/>
      <c r="L37" s="135" t="s">
        <v>43</v>
      </c>
      <c r="M37" s="139"/>
      <c r="N37" s="137" t="s">
        <v>44</v>
      </c>
      <c r="O37" s="138"/>
      <c r="P37" s="138"/>
      <c r="Q37" s="138"/>
      <c r="R37" s="138"/>
      <c r="S37" s="12"/>
    </row>
    <row r="38" spans="1:19" ht="20.25" customHeight="1">
      <c r="A38" s="140">
        <v>1</v>
      </c>
      <c r="B38" s="141" t="s">
        <v>45</v>
      </c>
      <c r="C38" s="96"/>
      <c r="D38" s="142" t="s">
        <v>46</v>
      </c>
      <c r="E38" s="143">
        <f>SUMIF([6]Rozpocet!O5:O65535,8,[6]Rozpocet!I5:I65535)</f>
        <v>0</v>
      </c>
      <c r="F38" s="13"/>
      <c r="G38" s="140">
        <v>8</v>
      </c>
      <c r="H38" s="144" t="s">
        <v>47</v>
      </c>
      <c r="I38" s="111"/>
      <c r="J38" s="181">
        <v>0</v>
      </c>
      <c r="K38" s="145"/>
      <c r="L38" s="140">
        <v>13</v>
      </c>
      <c r="M38" s="109" t="s">
        <v>48</v>
      </c>
      <c r="N38" s="114"/>
      <c r="O38" s="114"/>
      <c r="P38" s="184"/>
      <c r="Q38" s="146" t="s">
        <v>49</v>
      </c>
      <c r="R38" s="183">
        <v>0</v>
      </c>
      <c r="S38" s="13"/>
    </row>
    <row r="39" spans="1:19" ht="20.25" customHeight="1">
      <c r="A39" s="140">
        <v>2</v>
      </c>
      <c r="B39" s="147"/>
      <c r="C39" s="104"/>
      <c r="D39" s="142" t="s">
        <v>50</v>
      </c>
      <c r="E39" s="143">
        <f>SUMIF([6]Rozpocet!O10:O65536,4,[6]Rozpocet!I10:I65536)</f>
        <v>0</v>
      </c>
      <c r="F39" s="13"/>
      <c r="G39" s="140">
        <v>9</v>
      </c>
      <c r="H39" s="6" t="s">
        <v>51</v>
      </c>
      <c r="I39" s="142"/>
      <c r="J39" s="181">
        <v>0</v>
      </c>
      <c r="K39" s="145"/>
      <c r="L39" s="140">
        <v>14</v>
      </c>
      <c r="M39" s="109" t="s">
        <v>52</v>
      </c>
      <c r="N39" s="114"/>
      <c r="O39" s="114"/>
      <c r="P39" s="184"/>
      <c r="Q39" s="146" t="s">
        <v>49</v>
      </c>
      <c r="R39" s="183">
        <v>0</v>
      </c>
      <c r="S39" s="13"/>
    </row>
    <row r="40" spans="1:19" ht="20.25" customHeight="1">
      <c r="A40" s="140">
        <v>3</v>
      </c>
      <c r="B40" s="141" t="s">
        <v>53</v>
      </c>
      <c r="C40" s="96"/>
      <c r="D40" s="142" t="s">
        <v>46</v>
      </c>
      <c r="E40" s="143">
        <f>SUMIF([6]Rozpocet!O11:O65536,32,[6]Rozpocet!I11:I65536)</f>
        <v>0</v>
      </c>
      <c r="F40" s="13"/>
      <c r="G40" s="140">
        <v>10</v>
      </c>
      <c r="H40" s="144" t="s">
        <v>54</v>
      </c>
      <c r="I40" s="111"/>
      <c r="J40" s="181">
        <v>0</v>
      </c>
      <c r="K40" s="145"/>
      <c r="L40" s="140">
        <v>15</v>
      </c>
      <c r="M40" s="109" t="s">
        <v>55</v>
      </c>
      <c r="N40" s="114"/>
      <c r="O40" s="114"/>
      <c r="P40" s="184"/>
      <c r="Q40" s="146" t="s">
        <v>49</v>
      </c>
      <c r="R40" s="183">
        <v>0</v>
      </c>
      <c r="S40" s="13"/>
    </row>
    <row r="41" spans="1:19" ht="20.25" customHeight="1">
      <c r="A41" s="140">
        <v>4</v>
      </c>
      <c r="B41" s="147"/>
      <c r="C41" s="104"/>
      <c r="D41" s="142" t="s">
        <v>50</v>
      </c>
      <c r="E41" s="143">
        <f>SUMIF([6]Rozpocet!O12:O65536,16,[6]Rozpocet!I12:I65536)+SUMIF([6]Rozpocet!O12:O65536,128,[6]Rozpocet!I12:I65536)</f>
        <v>0</v>
      </c>
      <c r="F41" s="13"/>
      <c r="G41" s="140">
        <v>11</v>
      </c>
      <c r="H41" s="144"/>
      <c r="I41" s="111"/>
      <c r="J41" s="181">
        <v>0</v>
      </c>
      <c r="K41" s="145"/>
      <c r="L41" s="140">
        <v>16</v>
      </c>
      <c r="M41" s="109" t="s">
        <v>56</v>
      </c>
      <c r="N41" s="114"/>
      <c r="O41" s="114"/>
      <c r="P41" s="184"/>
      <c r="Q41" s="146" t="s">
        <v>49</v>
      </c>
      <c r="R41" s="183">
        <v>0</v>
      </c>
      <c r="S41" s="13"/>
    </row>
    <row r="42" spans="1:19" ht="20.25" customHeight="1">
      <c r="A42" s="140">
        <v>5</v>
      </c>
      <c r="B42" s="141" t="s">
        <v>57</v>
      </c>
      <c r="C42" s="96"/>
      <c r="D42" s="142" t="s">
        <v>46</v>
      </c>
      <c r="E42" s="143">
        <f>SUMIF([6]Rozpocet!O13:O65536,256,[6]Rozpocet!I13:I65536)</f>
        <v>0</v>
      </c>
      <c r="F42" s="13"/>
      <c r="G42" s="148"/>
      <c r="H42" s="114"/>
      <c r="I42" s="111"/>
      <c r="J42" s="149"/>
      <c r="K42" s="145"/>
      <c r="L42" s="140">
        <v>17</v>
      </c>
      <c r="M42" s="109" t="s">
        <v>58</v>
      </c>
      <c r="N42" s="114"/>
      <c r="O42" s="114"/>
      <c r="P42" s="184"/>
      <c r="Q42" s="146" t="s">
        <v>49</v>
      </c>
      <c r="R42" s="183">
        <v>0</v>
      </c>
      <c r="S42" s="13"/>
    </row>
    <row r="43" spans="1:19" ht="20.25" customHeight="1">
      <c r="A43" s="140">
        <v>6</v>
      </c>
      <c r="B43" s="147"/>
      <c r="C43" s="104"/>
      <c r="D43" s="142" t="s">
        <v>50</v>
      </c>
      <c r="E43" s="143">
        <f>SUMIF([6]Rozpocet!O14:O65536,64,[6]Rozpocet!I14:I65536)</f>
        <v>0</v>
      </c>
      <c r="F43" s="13"/>
      <c r="G43" s="148"/>
      <c r="H43" s="114"/>
      <c r="I43" s="111"/>
      <c r="J43" s="149"/>
      <c r="K43" s="145"/>
      <c r="L43" s="140">
        <v>18</v>
      </c>
      <c r="M43" s="144" t="s">
        <v>59</v>
      </c>
      <c r="N43" s="114"/>
      <c r="O43" s="114"/>
      <c r="P43" s="114"/>
      <c r="Q43" s="111"/>
      <c r="R43" s="143">
        <f>SUMIF([6]Rozpocet!O14:O65536,1024,[6]Rozpocet!I14:I65536)</f>
        <v>0</v>
      </c>
      <c r="S43" s="13"/>
    </row>
    <row r="44" spans="1:19" ht="20.25" customHeight="1">
      <c r="A44" s="140">
        <v>7</v>
      </c>
      <c r="B44" s="150" t="s">
        <v>60</v>
      </c>
      <c r="C44" s="114"/>
      <c r="D44" s="111"/>
      <c r="E44" s="151">
        <f>SUM(E38:E43)</f>
        <v>0</v>
      </c>
      <c r="F44" s="9"/>
      <c r="G44" s="140">
        <v>12</v>
      </c>
      <c r="H44" s="150" t="s">
        <v>61</v>
      </c>
      <c r="I44" s="111"/>
      <c r="J44" s="152">
        <f>SUM(J38:J41)</f>
        <v>0</v>
      </c>
      <c r="K44" s="153"/>
      <c r="L44" s="140">
        <v>19</v>
      </c>
      <c r="M44" s="141" t="s">
        <v>62</v>
      </c>
      <c r="N44" s="95"/>
      <c r="O44" s="95"/>
      <c r="P44" s="95"/>
      <c r="Q44" s="154"/>
      <c r="R44" s="151">
        <f>SUM(R38:R43)</f>
        <v>0</v>
      </c>
      <c r="S44" s="9"/>
    </row>
    <row r="45" spans="1:19" ht="20.25" customHeight="1">
      <c r="A45" s="155">
        <v>20</v>
      </c>
      <c r="B45" s="156" t="s">
        <v>63</v>
      </c>
      <c r="C45" s="157"/>
      <c r="D45" s="158"/>
      <c r="E45" s="159">
        <f>SUMIF([6]Rozpocet!O14:O65536,512,[6]Rozpocet!I14:I65536)</f>
        <v>0</v>
      </c>
      <c r="F45" s="8"/>
      <c r="G45" s="155">
        <v>21</v>
      </c>
      <c r="H45" s="156" t="s">
        <v>64</v>
      </c>
      <c r="I45" s="158"/>
      <c r="J45" s="182">
        <v>0</v>
      </c>
      <c r="K45" s="160">
        <f>M49</f>
        <v>20</v>
      </c>
      <c r="L45" s="155">
        <v>22</v>
      </c>
      <c r="M45" s="156" t="s">
        <v>65</v>
      </c>
      <c r="N45" s="157"/>
      <c r="O45" s="157"/>
      <c r="P45" s="157"/>
      <c r="Q45" s="158"/>
      <c r="R45" s="159">
        <f>SUMIF([6]Rozpocet!O14:O65536,"&lt;4",[6]Rozpocet!I14:I65536)+SUMIF([6]Rozpocet!O14:O65536,"&gt;1024",[6]Rozpocet!I14:I65536)</f>
        <v>0</v>
      </c>
      <c r="S45" s="8"/>
    </row>
    <row r="46" spans="1:19" ht="20.25" customHeight="1">
      <c r="A46" s="161" t="s">
        <v>22</v>
      </c>
      <c r="B46" s="92"/>
      <c r="C46" s="92"/>
      <c r="D46" s="92"/>
      <c r="E46" s="92"/>
      <c r="F46" s="162"/>
      <c r="G46" s="163"/>
      <c r="H46" s="92"/>
      <c r="I46" s="92"/>
      <c r="J46" s="92"/>
      <c r="K46" s="92"/>
      <c r="L46" s="135" t="s">
        <v>66</v>
      </c>
      <c r="M46" s="125"/>
      <c r="N46" s="137" t="s">
        <v>67</v>
      </c>
      <c r="O46" s="124"/>
      <c r="P46" s="124"/>
      <c r="Q46" s="124"/>
      <c r="R46" s="124"/>
      <c r="S46" s="10"/>
    </row>
    <row r="47" spans="1:19" ht="20.25" customHeight="1">
      <c r="A47" s="93"/>
      <c r="B47" s="6"/>
      <c r="C47" s="6"/>
      <c r="D47" s="6"/>
      <c r="E47" s="6"/>
      <c r="F47" s="99"/>
      <c r="G47" s="164"/>
      <c r="H47" s="6"/>
      <c r="I47" s="6"/>
      <c r="J47" s="6"/>
      <c r="K47" s="6"/>
      <c r="L47" s="140">
        <v>23</v>
      </c>
      <c r="M47" s="144" t="s">
        <v>68</v>
      </c>
      <c r="N47" s="114"/>
      <c r="O47" s="114"/>
      <c r="P47" s="114"/>
      <c r="Q47" s="13"/>
      <c r="R47" s="151">
        <f>ROUND(E44+J44+R44+E45+J45+R45,2)</f>
        <v>0</v>
      </c>
      <c r="S47" s="9"/>
    </row>
    <row r="48" spans="1:19" ht="20.25" customHeight="1">
      <c r="A48" s="165" t="s">
        <v>69</v>
      </c>
      <c r="B48" s="103"/>
      <c r="C48" s="103"/>
      <c r="D48" s="103"/>
      <c r="E48" s="103"/>
      <c r="F48" s="104"/>
      <c r="G48" s="166" t="s">
        <v>70</v>
      </c>
      <c r="H48" s="103"/>
      <c r="I48" s="103"/>
      <c r="J48" s="103"/>
      <c r="K48" s="103"/>
      <c r="L48" s="140">
        <v>24</v>
      </c>
      <c r="M48" s="167">
        <v>10</v>
      </c>
      <c r="N48" s="104" t="s">
        <v>49</v>
      </c>
      <c r="O48" s="168">
        <f>R47-O49</f>
        <v>0</v>
      </c>
      <c r="P48" s="114" t="s">
        <v>71</v>
      </c>
      <c r="Q48" s="111"/>
      <c r="R48" s="169">
        <f>ROUNDUP(O48*M48/100,1)</f>
        <v>0</v>
      </c>
      <c r="S48" s="14"/>
    </row>
    <row r="49" spans="1:19" ht="20.25" customHeight="1" thickBot="1">
      <c r="A49" s="170" t="s">
        <v>20</v>
      </c>
      <c r="B49" s="95"/>
      <c r="C49" s="95"/>
      <c r="D49" s="95"/>
      <c r="E49" s="95"/>
      <c r="F49" s="96"/>
      <c r="G49" s="171"/>
      <c r="H49" s="95"/>
      <c r="I49" s="95"/>
      <c r="J49" s="95"/>
      <c r="K49" s="95"/>
      <c r="L49" s="140">
        <v>25</v>
      </c>
      <c r="M49" s="172">
        <v>20</v>
      </c>
      <c r="N49" s="111" t="s">
        <v>49</v>
      </c>
      <c r="O49" s="168">
        <f>ROUND(SUMIF([6]Rozpocet!N14:N65536,M49,[6]Rozpocet!I14:I65536)+SUMIF(P38:P42,M49,R38:R42)+IF(K45=M49,J45,0),2)</f>
        <v>0</v>
      </c>
      <c r="P49" s="114" t="s">
        <v>71</v>
      </c>
      <c r="Q49" s="111"/>
      <c r="R49" s="143">
        <f>ROUNDUP(O49*M49/100,1)</f>
        <v>0</v>
      </c>
      <c r="S49" s="13"/>
    </row>
    <row r="50" spans="1:19" ht="20.25" customHeight="1" thickBot="1">
      <c r="A50" s="93"/>
      <c r="B50" s="6"/>
      <c r="C50" s="6"/>
      <c r="D50" s="6"/>
      <c r="E50" s="6"/>
      <c r="F50" s="99"/>
      <c r="G50" s="164"/>
      <c r="H50" s="6"/>
      <c r="I50" s="6"/>
      <c r="J50" s="6"/>
      <c r="K50" s="6"/>
      <c r="L50" s="155">
        <v>26</v>
      </c>
      <c r="M50" s="173" t="s">
        <v>72</v>
      </c>
      <c r="N50" s="157"/>
      <c r="O50" s="157"/>
      <c r="P50" s="157"/>
      <c r="Q50" s="174"/>
      <c r="R50" s="175">
        <f>R47+R48+R49</f>
        <v>0</v>
      </c>
      <c r="S50" s="15"/>
    </row>
    <row r="51" spans="1:19" ht="20.25" customHeight="1">
      <c r="A51" s="165" t="s">
        <v>69</v>
      </c>
      <c r="B51" s="103"/>
      <c r="C51" s="103"/>
      <c r="D51" s="103"/>
      <c r="E51" s="103"/>
      <c r="F51" s="104"/>
      <c r="G51" s="166" t="s">
        <v>70</v>
      </c>
      <c r="H51" s="103"/>
      <c r="I51" s="103"/>
      <c r="J51" s="103"/>
      <c r="K51" s="103"/>
      <c r="L51" s="135" t="s">
        <v>73</v>
      </c>
      <c r="M51" s="125"/>
      <c r="N51" s="137" t="s">
        <v>74</v>
      </c>
      <c r="O51" s="124"/>
      <c r="P51" s="124"/>
      <c r="Q51" s="124"/>
      <c r="R51" s="176"/>
      <c r="S51" s="10"/>
    </row>
    <row r="52" spans="1:19" ht="20.25" customHeight="1">
      <c r="A52" s="170" t="s">
        <v>24</v>
      </c>
      <c r="B52" s="95"/>
      <c r="C52" s="95"/>
      <c r="D52" s="95"/>
      <c r="E52" s="95"/>
      <c r="F52" s="96"/>
      <c r="G52" s="171"/>
      <c r="H52" s="95"/>
      <c r="I52" s="95"/>
      <c r="J52" s="95"/>
      <c r="K52" s="95"/>
      <c r="L52" s="140">
        <v>27</v>
      </c>
      <c r="M52" s="144" t="s">
        <v>75</v>
      </c>
      <c r="N52" s="114"/>
      <c r="O52" s="114"/>
      <c r="P52" s="114"/>
      <c r="Q52" s="111"/>
      <c r="R52" s="183">
        <v>0</v>
      </c>
      <c r="S52" s="13"/>
    </row>
    <row r="53" spans="1:19" ht="20.25" customHeight="1">
      <c r="A53" s="93"/>
      <c r="B53" s="6"/>
      <c r="C53" s="6"/>
      <c r="D53" s="6"/>
      <c r="E53" s="6"/>
      <c r="F53" s="99"/>
      <c r="G53" s="164"/>
      <c r="H53" s="6"/>
      <c r="I53" s="6"/>
      <c r="J53" s="6"/>
      <c r="K53" s="6"/>
      <c r="L53" s="140">
        <v>28</v>
      </c>
      <c r="M53" s="144" t="s">
        <v>76</v>
      </c>
      <c r="N53" s="114"/>
      <c r="O53" s="114"/>
      <c r="P53" s="114"/>
      <c r="Q53" s="111"/>
      <c r="R53" s="183">
        <v>0</v>
      </c>
      <c r="S53" s="13"/>
    </row>
    <row r="54" spans="1:19" ht="20.25" customHeight="1">
      <c r="A54" s="177" t="s">
        <v>69</v>
      </c>
      <c r="B54" s="119"/>
      <c r="C54" s="119"/>
      <c r="D54" s="119"/>
      <c r="E54" s="119"/>
      <c r="F54" s="178"/>
      <c r="G54" s="179" t="s">
        <v>70</v>
      </c>
      <c r="H54" s="119"/>
      <c r="I54" s="119"/>
      <c r="J54" s="119"/>
      <c r="K54" s="119"/>
      <c r="L54" s="155">
        <v>29</v>
      </c>
      <c r="M54" s="156" t="s">
        <v>77</v>
      </c>
      <c r="N54" s="157"/>
      <c r="O54" s="157"/>
      <c r="P54" s="157"/>
      <c r="Q54" s="158"/>
      <c r="R54" s="185">
        <v>0</v>
      </c>
      <c r="S54" s="16"/>
    </row>
  </sheetData>
  <pageMargins left="0.7" right="0.7" top="0.78740157499999996" bottom="0.78740157499999996" header="0.3" footer="0.3"/>
  <pageSetup paperSize="9" scale="93" orientation="portrait" verticalDpi="0" r:id="rId1"/>
  <colBreaks count="1" manualBreakCount="1">
    <brk id="18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dimension ref="A1:E20"/>
  <sheetViews>
    <sheetView zoomScaleNormal="100" workbookViewId="0">
      <selection activeCell="N35" sqref="N35"/>
    </sheetView>
  </sheetViews>
  <sheetFormatPr defaultRowHeight="12.75"/>
  <cols>
    <col min="1" max="1" width="11.7109375" style="1" customWidth="1"/>
    <col min="2" max="2" width="55.7109375" style="1" customWidth="1"/>
    <col min="3" max="3" width="13.5703125" style="1" customWidth="1"/>
    <col min="4" max="4" width="13.7109375" style="1" hidden="1" customWidth="1"/>
    <col min="5" max="5" width="13.85546875" style="1" hidden="1" customWidth="1"/>
    <col min="6" max="16384" width="9.140625" style="1"/>
  </cols>
  <sheetData>
    <row r="1" spans="1:5" ht="18" customHeight="1">
      <c r="A1" s="17" t="s">
        <v>78</v>
      </c>
      <c r="B1" s="73"/>
      <c r="C1" s="73"/>
      <c r="D1" s="73"/>
      <c r="E1" s="73"/>
    </row>
    <row r="2" spans="1:5" ht="12" customHeight="1">
      <c r="A2" s="18" t="s">
        <v>79</v>
      </c>
      <c r="B2" s="19" t="str">
        <f>'[6]Krycí list'!E5</f>
        <v>SPŠ Mladé Buky</v>
      </c>
      <c r="C2" s="74"/>
      <c r="D2" s="74"/>
      <c r="E2" s="74"/>
    </row>
    <row r="3" spans="1:5" ht="12" customHeight="1">
      <c r="A3" s="18" t="s">
        <v>80</v>
      </c>
      <c r="B3" s="19" t="str">
        <f>'[6]Krycí list'!E7</f>
        <v>ústřední vytápění</v>
      </c>
      <c r="C3" s="75"/>
      <c r="D3" s="19"/>
      <c r="E3" s="76"/>
    </row>
    <row r="4" spans="1:5" ht="12" customHeight="1">
      <c r="A4" s="18" t="s">
        <v>81</v>
      </c>
      <c r="B4" s="19" t="str">
        <f>'[6]Krycí list'!E9</f>
        <v xml:space="preserve"> </v>
      </c>
      <c r="C4" s="75"/>
      <c r="D4" s="19"/>
      <c r="E4" s="76"/>
    </row>
    <row r="5" spans="1:5" ht="12" customHeight="1">
      <c r="A5" s="19" t="s">
        <v>82</v>
      </c>
      <c r="B5" s="19" t="str">
        <f>'[6]Krycí list'!P5</f>
        <v xml:space="preserve"> </v>
      </c>
      <c r="C5" s="75"/>
      <c r="D5" s="19"/>
      <c r="E5" s="76"/>
    </row>
    <row r="6" spans="1:5" ht="6" customHeight="1">
      <c r="A6" s="19"/>
      <c r="B6" s="19"/>
      <c r="C6" s="75"/>
      <c r="D6" s="19"/>
      <c r="E6" s="76"/>
    </row>
    <row r="7" spans="1:5" ht="12" customHeight="1">
      <c r="A7" s="19" t="s">
        <v>83</v>
      </c>
      <c r="B7" s="19" t="str">
        <f>'[6]Krycí list'!E26</f>
        <v>Královehradecký kraj</v>
      </c>
      <c r="C7" s="75"/>
      <c r="D7" s="19"/>
      <c r="E7" s="76"/>
    </row>
    <row r="8" spans="1:5" ht="12" customHeight="1">
      <c r="A8" s="19" t="s">
        <v>84</v>
      </c>
      <c r="B8" s="19" t="str">
        <f>'[6]Krycí list'!E28</f>
        <v xml:space="preserve"> </v>
      </c>
      <c r="C8" s="75"/>
      <c r="D8" s="19"/>
      <c r="E8" s="76"/>
    </row>
    <row r="9" spans="1:5" ht="12" customHeight="1">
      <c r="A9" s="19" t="s">
        <v>85</v>
      </c>
      <c r="B9" s="19" t="s">
        <v>636</v>
      </c>
      <c r="C9" s="75"/>
      <c r="D9" s="19"/>
      <c r="E9" s="76"/>
    </row>
    <row r="10" spans="1:5" ht="6" customHeight="1">
      <c r="A10" s="73"/>
      <c r="B10" s="73"/>
      <c r="C10" s="73"/>
      <c r="D10" s="73"/>
      <c r="E10" s="73"/>
    </row>
    <row r="11" spans="1:5" ht="12" customHeight="1">
      <c r="A11" s="24" t="s">
        <v>87</v>
      </c>
      <c r="B11" s="25" t="s">
        <v>88</v>
      </c>
      <c r="C11" s="77" t="s">
        <v>89</v>
      </c>
      <c r="D11" s="78" t="s">
        <v>90</v>
      </c>
      <c r="E11" s="77" t="s">
        <v>91</v>
      </c>
    </row>
    <row r="12" spans="1:5" ht="12" customHeight="1">
      <c r="A12" s="26">
        <v>1</v>
      </c>
      <c r="B12" s="27">
        <v>2</v>
      </c>
      <c r="C12" s="79">
        <v>3</v>
      </c>
      <c r="D12" s="80">
        <v>4</v>
      </c>
      <c r="E12" s="79">
        <v>5</v>
      </c>
    </row>
    <row r="13" spans="1:5" ht="3.75" customHeight="1">
      <c r="A13" s="81"/>
      <c r="B13" s="82"/>
      <c r="C13" s="82"/>
      <c r="D13" s="82"/>
      <c r="E13" s="83"/>
    </row>
    <row r="14" spans="1:5" s="20" customFormat="1" ht="12.75" customHeight="1">
      <c r="A14" s="39" t="str">
        <f>[6]Rozpocet!D14</f>
        <v>PSV</v>
      </c>
      <c r="B14" s="40" t="str">
        <f>[6]Rozpocet!E14</f>
        <v>Práce a dodávky PSV</v>
      </c>
      <c r="C14" s="58">
        <f>[6]Rozpocet!I14</f>
        <v>0</v>
      </c>
      <c r="D14" s="59">
        <f>[6]Rozpocet!K14</f>
        <v>0</v>
      </c>
      <c r="E14" s="59">
        <f>[6]Rozpocet!M14</f>
        <v>0</v>
      </c>
    </row>
    <row r="15" spans="1:5" s="20" customFormat="1" ht="12.75" customHeight="1">
      <c r="A15" s="30" t="str">
        <f>[6]Rozpocet!D15</f>
        <v>732</v>
      </c>
      <c r="B15" s="31" t="str">
        <f>[6]Rozpocet!E15</f>
        <v>Ústřední vytápění - strojovny</v>
      </c>
      <c r="C15" s="52">
        <f>[6]Rozpocet!I15</f>
        <v>0</v>
      </c>
      <c r="D15" s="53">
        <f>[6]Rozpocet!K15</f>
        <v>0</v>
      </c>
      <c r="E15" s="53">
        <f>[6]Rozpocet!M15</f>
        <v>0</v>
      </c>
    </row>
    <row r="16" spans="1:5" s="20" customFormat="1" ht="12.75" customHeight="1">
      <c r="A16" s="30" t="str">
        <f>[6]Rozpocet!D21</f>
        <v>733</v>
      </c>
      <c r="B16" s="31" t="str">
        <f>[6]Rozpocet!E21</f>
        <v>Ústřední vytápění - potrubí</v>
      </c>
      <c r="C16" s="52">
        <f>[6]Rozpocet!I21</f>
        <v>0</v>
      </c>
      <c r="D16" s="53">
        <f>[6]Rozpocet!K21</f>
        <v>0</v>
      </c>
      <c r="E16" s="53">
        <f>[6]Rozpocet!M21</f>
        <v>0</v>
      </c>
    </row>
    <row r="17" spans="1:5" s="20" customFormat="1" ht="12.75" customHeight="1">
      <c r="A17" s="30" t="str">
        <f>[6]Rozpocet!D34</f>
        <v>734</v>
      </c>
      <c r="B17" s="31" t="str">
        <f>[6]Rozpocet!E34</f>
        <v>Ústřední vytápění - armatury</v>
      </c>
      <c r="C17" s="52">
        <f>[6]Rozpocet!I34</f>
        <v>0</v>
      </c>
      <c r="D17" s="53">
        <f>[6]Rozpocet!K34</f>
        <v>0</v>
      </c>
      <c r="E17" s="53">
        <f>[6]Rozpocet!M34</f>
        <v>0</v>
      </c>
    </row>
    <row r="18" spans="1:5" s="20" customFormat="1" ht="12.75" customHeight="1">
      <c r="A18" s="30" t="str">
        <f>[6]Rozpocet!D50</f>
        <v>735</v>
      </c>
      <c r="B18" s="31" t="str">
        <f>[6]Rozpocet!E50</f>
        <v>Ústřední vytápění - otopná tělesa</v>
      </c>
      <c r="C18" s="52">
        <f>[6]Rozpocet!I50</f>
        <v>0</v>
      </c>
      <c r="D18" s="53">
        <f>[6]Rozpocet!K50</f>
        <v>0</v>
      </c>
      <c r="E18" s="53">
        <f>[6]Rozpocet!M50</f>
        <v>0</v>
      </c>
    </row>
    <row r="19" spans="1:5" s="20" customFormat="1" ht="12.75" customHeight="1">
      <c r="A19" s="30" t="str">
        <f>[6]Rozpocet!D64</f>
        <v>783</v>
      </c>
      <c r="B19" s="31" t="str">
        <f>[6]Rozpocet!E64</f>
        <v>Dokončovací práce - nátěry</v>
      </c>
      <c r="C19" s="52">
        <f>[6]Rozpocet!I64</f>
        <v>0</v>
      </c>
      <c r="D19" s="53">
        <f>[6]Rozpocet!K64</f>
        <v>0</v>
      </c>
      <c r="E19" s="53">
        <f>[6]Rozpocet!M64</f>
        <v>0</v>
      </c>
    </row>
    <row r="20" spans="1:5" s="21" customFormat="1" ht="12.75" customHeight="1">
      <c r="B20" s="41" t="s">
        <v>92</v>
      </c>
      <c r="C20" s="60">
        <f>[6]Rozpocet!I68</f>
        <v>0</v>
      </c>
      <c r="D20" s="61">
        <f>[6]Rozpocet!K68</f>
        <v>0</v>
      </c>
      <c r="E20" s="61">
        <f>[6]Rozpocet!M68</f>
        <v>0</v>
      </c>
    </row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listy</vt:lpstr>
      </vt:variant>
      <vt:variant>
        <vt:i4>16</vt:i4>
      </vt:variant>
    </vt:vector>
  </HeadingPairs>
  <TitlesOfParts>
    <vt:vector size="16" baseType="lpstr">
      <vt:lpstr>Krycí list-komplet</vt:lpstr>
      <vt:lpstr>Rekapitulace-komplet</vt:lpstr>
      <vt:lpstr>Rozpocet-komplet</vt:lpstr>
      <vt:lpstr>EL-rozpocet</vt:lpstr>
      <vt:lpstr>SL-rozpocet</vt:lpstr>
      <vt:lpstr>UT-V-TV_kryci list</vt:lpstr>
      <vt:lpstr>UT-V-TV_rekapitulace</vt:lpstr>
      <vt:lpstr>UT-kryci list</vt:lpstr>
      <vt:lpstr>UT-rekapitulace</vt:lpstr>
      <vt:lpstr>UT-rozpočet</vt:lpstr>
      <vt:lpstr>V-kryci list</vt:lpstr>
      <vt:lpstr>V-rekapitulace</vt:lpstr>
      <vt:lpstr>V-rozpocet</vt:lpstr>
      <vt:lpstr>TV-kryci list</vt:lpstr>
      <vt:lpstr>TV-rekapitulace</vt:lpstr>
      <vt:lpstr>TV-rozpocet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Kateřina Kopecká</dc:creator>
  <cp:lastModifiedBy>Kateřina Kopecká</cp:lastModifiedBy>
  <cp:lastPrinted>2011-05-23T08:58:34Z</cp:lastPrinted>
  <dcterms:created xsi:type="dcterms:W3CDTF">2011-05-23T08:46:14Z</dcterms:created>
  <dcterms:modified xsi:type="dcterms:W3CDTF">2011-05-23T09:14:15Z</dcterms:modified>
</cp:coreProperties>
</file>