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7400" windowHeight="12015"/>
  </bookViews>
  <sheets>
    <sheet name="2015  " sheetId="17" r:id="rId1"/>
  </sheets>
  <definedNames>
    <definedName name="_xlnm.Print_Titles" localSheetId="0">'2015  '!$4:$4</definedName>
    <definedName name="_xlnm.Print_Area" localSheetId="0">'2015  '!$A$1:$C$296</definedName>
  </definedNames>
  <calcPr calcId="125725"/>
</workbook>
</file>

<file path=xl/calcChain.xml><?xml version="1.0" encoding="utf-8"?>
<calcChain xmlns="http://schemas.openxmlformats.org/spreadsheetml/2006/main">
  <c r="C239" i="17"/>
  <c r="C272"/>
  <c r="C264"/>
  <c r="C240" s="1"/>
  <c r="C227"/>
  <c r="C188"/>
  <c r="C128"/>
  <c r="C18"/>
  <c r="C199" l="1"/>
  <c r="C193" s="1"/>
  <c r="C167"/>
  <c r="C186"/>
  <c r="C169"/>
  <c r="C118"/>
  <c r="C116" s="1"/>
  <c r="C115" s="1"/>
  <c r="C292"/>
  <c r="B292"/>
  <c r="B272"/>
  <c r="B264"/>
  <c r="B258"/>
  <c r="C237"/>
  <c r="B239"/>
  <c r="B227"/>
  <c r="B226" s="1"/>
  <c r="C226"/>
  <c r="C214"/>
  <c r="B214"/>
  <c r="C207"/>
  <c r="C206" s="1"/>
  <c r="B207"/>
  <c r="B206" s="1"/>
  <c r="C204"/>
  <c r="B204"/>
  <c r="B202"/>
  <c r="B193" s="1"/>
  <c r="C189"/>
  <c r="B189"/>
  <c r="B188"/>
  <c r="B184" s="1"/>
  <c r="C177"/>
  <c r="C176" s="1"/>
  <c r="B177"/>
  <c r="B176" s="1"/>
  <c r="C170"/>
  <c r="B170"/>
  <c r="B167"/>
  <c r="B165" s="1"/>
  <c r="C157"/>
  <c r="C155" s="1"/>
  <c r="C154" s="1"/>
  <c r="B157"/>
  <c r="B155" s="1"/>
  <c r="B154" s="1"/>
  <c r="C144"/>
  <c r="B144"/>
  <c r="C136"/>
  <c r="B136"/>
  <c r="B130"/>
  <c r="B128"/>
  <c r="C126"/>
  <c r="C125" s="1"/>
  <c r="B118"/>
  <c r="B116" s="1"/>
  <c r="B115" s="1"/>
  <c r="C110"/>
  <c r="C109"/>
  <c r="B109"/>
  <c r="B107" s="1"/>
  <c r="B106" s="1"/>
  <c r="C96"/>
  <c r="C95" s="1"/>
  <c r="B96"/>
  <c r="B95" s="1"/>
  <c r="C92"/>
  <c r="B92"/>
  <c r="C88"/>
  <c r="B88"/>
  <c r="C83"/>
  <c r="C75" s="1"/>
  <c r="C74" s="1"/>
  <c r="B83"/>
  <c r="B82"/>
  <c r="B80"/>
  <c r="C70"/>
  <c r="C67" s="1"/>
  <c r="B67"/>
  <c r="B66" s="1"/>
  <c r="C61"/>
  <c r="B61"/>
  <c r="C59"/>
  <c r="C57" s="1"/>
  <c r="B59"/>
  <c r="B57" s="1"/>
  <c r="C53"/>
  <c r="B53"/>
  <c r="C50"/>
  <c r="B50"/>
  <c r="C49"/>
  <c r="B49"/>
  <c r="C39"/>
  <c r="B39"/>
  <c r="C35"/>
  <c r="C30" s="1"/>
  <c r="B35"/>
  <c r="B30" s="1"/>
  <c r="C24"/>
  <c r="C22" s="1"/>
  <c r="B24"/>
  <c r="B22" s="1"/>
  <c r="B16"/>
  <c r="B14" s="1"/>
  <c r="C14"/>
  <c r="C7" s="1"/>
  <c r="B13"/>
  <c r="B6"/>
  <c r="B240" l="1"/>
  <c r="B290" s="1"/>
  <c r="C290"/>
  <c r="C165"/>
  <c r="B289"/>
  <c r="B7"/>
  <c r="B27" s="1"/>
  <c r="B29"/>
  <c r="C107"/>
  <c r="C106" s="1"/>
  <c r="B135"/>
  <c r="B192"/>
  <c r="B44"/>
  <c r="B43" s="1"/>
  <c r="C27"/>
  <c r="B75"/>
  <c r="B74" s="1"/>
  <c r="B183"/>
  <c r="B237"/>
  <c r="C29"/>
  <c r="C135"/>
  <c r="B210"/>
  <c r="C164"/>
  <c r="C44"/>
  <c r="C43" s="1"/>
  <c r="B56"/>
  <c r="C87"/>
  <c r="B126"/>
  <c r="B125" s="1"/>
  <c r="C56"/>
  <c r="C192"/>
  <c r="B164"/>
  <c r="C210"/>
  <c r="C184"/>
  <c r="C183" s="1"/>
  <c r="C66"/>
  <c r="B87"/>
  <c r="C289" l="1"/>
  <c r="C291"/>
  <c r="C298" s="1"/>
  <c r="B291"/>
  <c r="B298" s="1"/>
</calcChain>
</file>

<file path=xl/sharedStrings.xml><?xml version="1.0" encoding="utf-8"?>
<sst xmlns="http://schemas.openxmlformats.org/spreadsheetml/2006/main" count="301" uniqueCount="179">
  <si>
    <t>UKAZATEL</t>
  </si>
  <si>
    <t xml:space="preserve">PŘÍJMY    </t>
  </si>
  <si>
    <t>tř. 1 - Daňové příjmy</t>
  </si>
  <si>
    <t>tř. 2 - Nedaňové příjmy</t>
  </si>
  <si>
    <t xml:space="preserve">v tom: </t>
  </si>
  <si>
    <t>přijaté úroky</t>
  </si>
  <si>
    <t xml:space="preserve">platby za odebr. mn.podzemní vody </t>
  </si>
  <si>
    <t>odvody PO</t>
  </si>
  <si>
    <t xml:space="preserve">    v tom odvětví: školství</t>
  </si>
  <si>
    <t xml:space="preserve">                        zdravotnictví</t>
  </si>
  <si>
    <t xml:space="preserve">                        kultury</t>
  </si>
  <si>
    <t xml:space="preserve">                        soc.věcí</t>
  </si>
  <si>
    <t>v tom:</t>
  </si>
  <si>
    <t xml:space="preserve">  neinv.d.ze SR v rámci souhrn.dot.vztahu</t>
  </si>
  <si>
    <t>PŘÍJMY CELKEM</t>
  </si>
  <si>
    <t>VÝDAJE</t>
  </si>
  <si>
    <t>kap. 18 - zastupitelstvo kraje</t>
  </si>
  <si>
    <t>běžné výdaje</t>
  </si>
  <si>
    <t>odměny vč. refundací</t>
  </si>
  <si>
    <t>pohoštění a dary</t>
  </si>
  <si>
    <t>ostatní běžné výdaje</t>
  </si>
  <si>
    <t>ostatní příspěvky a dary</t>
  </si>
  <si>
    <t>kapitálové výdaje</t>
  </si>
  <si>
    <t>kap. 19 - činnost krajského úřadu</t>
  </si>
  <si>
    <t>pohoštění</t>
  </si>
  <si>
    <t>pronájem služeb a prostor v RC NP</t>
  </si>
  <si>
    <t>krizové plánování</t>
  </si>
  <si>
    <t>pronájem a nákl.na detaš.pracoviště</t>
  </si>
  <si>
    <t xml:space="preserve">vodohosp.akce dle vodního zákona </t>
  </si>
  <si>
    <t>ostatní kapitálové výdaje</t>
  </si>
  <si>
    <t>kap. 09 - volnočasové aktivity</t>
  </si>
  <si>
    <t>kap. 10 - doprava</t>
  </si>
  <si>
    <t>dopravní územní obslužnost:</t>
  </si>
  <si>
    <t xml:space="preserve">    autobusová doprava</t>
  </si>
  <si>
    <t xml:space="preserve">    drážní doprava</t>
  </si>
  <si>
    <t>příspěvky PO na provoz</t>
  </si>
  <si>
    <t>kap. 12 - správa majetku kraje</t>
  </si>
  <si>
    <t>dotace pro Reg. radu regionu soudržnosti SV</t>
  </si>
  <si>
    <t>příspěvek PO na provoz - Centrum EP</t>
  </si>
  <si>
    <t>kap. 14 - školství</t>
  </si>
  <si>
    <t xml:space="preserve">běžné výdaje                     </t>
  </si>
  <si>
    <t xml:space="preserve">ostatní běžné výdaje </t>
  </si>
  <si>
    <t>kap. 15 - zdravotnictví</t>
  </si>
  <si>
    <t>kap. 16 - kultura</t>
  </si>
  <si>
    <t xml:space="preserve">běžné výdaje             </t>
  </si>
  <si>
    <t>kap. 28 - sociální věci</t>
  </si>
  <si>
    <t xml:space="preserve">běžné výdaje                                    </t>
  </si>
  <si>
    <t>příspěvek PO na provoz</t>
  </si>
  <si>
    <t xml:space="preserve">kap. 40 - územní plánování </t>
  </si>
  <si>
    <t>kap. 41 - rez.a ost.výd.netýk.se odv.</t>
  </si>
  <si>
    <t xml:space="preserve">               - cestovní ruch</t>
  </si>
  <si>
    <t xml:space="preserve">               - školství</t>
  </si>
  <si>
    <t xml:space="preserve">               - kultura</t>
  </si>
  <si>
    <t xml:space="preserve">               - regionální rozvoj</t>
  </si>
  <si>
    <t xml:space="preserve">              v tom: běžné výdaje</t>
  </si>
  <si>
    <t xml:space="preserve">                        kapitálové výdaje</t>
  </si>
  <si>
    <t xml:space="preserve">                           - evrop.integrace</t>
  </si>
  <si>
    <t xml:space="preserve">                           - doprava</t>
  </si>
  <si>
    <t xml:space="preserve">                           - školství</t>
  </si>
  <si>
    <t>v tom pro odvětví:</t>
  </si>
  <si>
    <t xml:space="preserve">zastupitelstvo kraje </t>
  </si>
  <si>
    <t xml:space="preserve"> v tom: kapitálové výdaje odvětví</t>
  </si>
  <si>
    <t xml:space="preserve">           nerozděleno</t>
  </si>
  <si>
    <t xml:space="preserve">činnost krajského úřadu </t>
  </si>
  <si>
    <t>doprava</t>
  </si>
  <si>
    <t xml:space="preserve">  v tom: PO - investiční transfery</t>
  </si>
  <si>
    <t xml:space="preserve">            kapitálové výdaje odvětví</t>
  </si>
  <si>
    <t xml:space="preserve">správa majetku kraje </t>
  </si>
  <si>
    <t xml:space="preserve"> v tom: běžné výdaje odvětví</t>
  </si>
  <si>
    <t>školství</t>
  </si>
  <si>
    <t xml:space="preserve"> v tom: PO - investiční transfery</t>
  </si>
  <si>
    <t xml:space="preserve">           kapitálové výdaje odvětví</t>
  </si>
  <si>
    <t>zdravotnictví</t>
  </si>
  <si>
    <t xml:space="preserve">           investiční transfery a.s.</t>
  </si>
  <si>
    <t xml:space="preserve">           běžné výdaje odvětví</t>
  </si>
  <si>
    <t>kultura</t>
  </si>
  <si>
    <t xml:space="preserve">                - neinvestiční transfery</t>
  </si>
  <si>
    <t xml:space="preserve">          kapitálové výdaje odvětví</t>
  </si>
  <si>
    <t>sociální věci</t>
  </si>
  <si>
    <t>tř. 5 - Běžné výdaje</t>
  </si>
  <si>
    <t>tř. 6 - Kapitálové výdaje</t>
  </si>
  <si>
    <t>VÝDAJE CELKEM</t>
  </si>
  <si>
    <t>tř. 8 - Financování</t>
  </si>
  <si>
    <t>splátky úvěru</t>
  </si>
  <si>
    <t xml:space="preserve">běžné výdaje </t>
  </si>
  <si>
    <t>neinvestiční transfery obcím</t>
  </si>
  <si>
    <t xml:space="preserve">běžné výdaje    </t>
  </si>
  <si>
    <t>investiční transfery obcím</t>
  </si>
  <si>
    <t xml:space="preserve">běžné výdaje  </t>
  </si>
  <si>
    <r>
      <t xml:space="preserve">soustředěné pojištění majetku kraje </t>
    </r>
    <r>
      <rPr>
        <sz val="10"/>
        <color indexed="10"/>
        <rFont val="Arial CE"/>
        <charset val="238"/>
      </rPr>
      <t xml:space="preserve"> </t>
    </r>
  </si>
  <si>
    <t>investiční transfery PO</t>
  </si>
  <si>
    <t xml:space="preserve">běžné výdaje                                      </t>
  </si>
  <si>
    <t xml:space="preserve">                           - cestovní ruch</t>
  </si>
  <si>
    <t xml:space="preserve">                           - kultura</t>
  </si>
  <si>
    <t xml:space="preserve">                           - regionální rozvoj</t>
  </si>
  <si>
    <t xml:space="preserve">           neinvestiční transfery a.s.</t>
  </si>
  <si>
    <t>poplatky</t>
  </si>
  <si>
    <t xml:space="preserve">           PO - investiční transfery</t>
  </si>
  <si>
    <t xml:space="preserve">                        dopravy</t>
  </si>
  <si>
    <t>investiční půjčené prostředky obcím</t>
  </si>
  <si>
    <t xml:space="preserve">                           - životní prostředí</t>
  </si>
  <si>
    <t xml:space="preserve">                           - správa majetku kraje</t>
  </si>
  <si>
    <t xml:space="preserve">                           - zdravotnictví</t>
  </si>
  <si>
    <t xml:space="preserve">                           - sociální věci</t>
  </si>
  <si>
    <t xml:space="preserve">řešení havarijních situací </t>
  </si>
  <si>
    <t xml:space="preserve">investiční půjčené prostředky </t>
  </si>
  <si>
    <t>kap. 49 - Regionální inovační fond</t>
  </si>
  <si>
    <t>investiční dotace Policii ČR</t>
  </si>
  <si>
    <t xml:space="preserve">Rozdíl příjmů a výdajů </t>
  </si>
  <si>
    <t>dotace na sociální služby</t>
  </si>
  <si>
    <t>neinvestiční transfer s.r.o. OREDO</t>
  </si>
  <si>
    <t>neinvestiční transfery a.s.</t>
  </si>
  <si>
    <t>životní prostředí a zemědělství</t>
  </si>
  <si>
    <t>v tom: investiční transfery a.s.</t>
  </si>
  <si>
    <t>v tom: program obnovy venkova</t>
  </si>
  <si>
    <t xml:space="preserve">                           - činnost KÚ</t>
  </si>
  <si>
    <t>kap. 50 - FRR KHK</t>
  </si>
  <si>
    <t>neinv.dot.městu Trutnov na čin.muzea</t>
  </si>
  <si>
    <t>dotace pro RRRS SV</t>
  </si>
  <si>
    <t>povinné pojistné placené zam.</t>
  </si>
  <si>
    <t>platy zam. a ost.pl.za prov.práci</t>
  </si>
  <si>
    <t>neinv.dar Kr.ředitelství policie ČR</t>
  </si>
  <si>
    <t>př.z pronáj.majetku - odv.zdravotnictví</t>
  </si>
  <si>
    <t>ostatní běžné výdaje - EPC</t>
  </si>
  <si>
    <t xml:space="preserve">                         - příspěvek PO na provoz</t>
  </si>
  <si>
    <t xml:space="preserve">                         - investiční dotace PO</t>
  </si>
  <si>
    <t>v tom: Centrum EP-centrum sdílených sl.:</t>
  </si>
  <si>
    <t xml:space="preserve">            rezerva - inv.</t>
  </si>
  <si>
    <t>z toho:</t>
  </si>
  <si>
    <t>tř. 3 - Kapitálové příjmy</t>
  </si>
  <si>
    <t xml:space="preserve">               - POV</t>
  </si>
  <si>
    <t xml:space="preserve">               - životní prostředí a zem.</t>
  </si>
  <si>
    <t>kap. 13 - evropská integrace a globální granty</t>
  </si>
  <si>
    <t>kap. 21 - investice a evrop.projekty</t>
  </si>
  <si>
    <t xml:space="preserve">    cyklobusy</t>
  </si>
  <si>
    <t>EPC</t>
  </si>
  <si>
    <t>kapitál.výdaje - doprava</t>
  </si>
  <si>
    <t>průmyslová zóna Vrchlabí</t>
  </si>
  <si>
    <t>neinvestiční transfery a.s.-ZOO DKNL</t>
  </si>
  <si>
    <t>rezerva na investice</t>
  </si>
  <si>
    <t>zapojení výsledku hospodaření</t>
  </si>
  <si>
    <t xml:space="preserve">ostatní běžné výdaje      </t>
  </si>
  <si>
    <t>v tis. Kč</t>
  </si>
  <si>
    <t xml:space="preserve">              v tom: běžné výdaje </t>
  </si>
  <si>
    <t>rezerva - a.s.</t>
  </si>
  <si>
    <t xml:space="preserve">     v tom:</t>
  </si>
  <si>
    <t xml:space="preserve">      v tom: POV</t>
  </si>
  <si>
    <t xml:space="preserve">                          kapitálové výdaje</t>
  </si>
  <si>
    <t>kofinancování a předfinancování - kap. 21</t>
  </si>
  <si>
    <t>přijaté úvěry (ON Náchod)</t>
  </si>
  <si>
    <t xml:space="preserve">               - vrcholový sport</t>
  </si>
  <si>
    <t xml:space="preserve">               - sport a tělovýchova</t>
  </si>
  <si>
    <t xml:space="preserve">               - volný čas</t>
  </si>
  <si>
    <t>rezerva</t>
  </si>
  <si>
    <t>ostatní kapitálové výdaje - cyklostezky</t>
  </si>
  <si>
    <t>energetika</t>
  </si>
  <si>
    <t xml:space="preserve">Bilance příjmů a výdajů rozpočtu Královéhradeckého kraje  
návrh rozpočtu na r. 2015 </t>
  </si>
  <si>
    <t>dotace obcím</t>
  </si>
  <si>
    <t>kap. 48 - Dotační fond KHK</t>
  </si>
  <si>
    <t>kap. 02 - životní prostředí a zem.</t>
  </si>
  <si>
    <t>nerozd.na odv. - zdroj - příjmy z prodeje</t>
  </si>
  <si>
    <t>tř. 4 - Přijaté dotace</t>
  </si>
  <si>
    <t xml:space="preserve">  neinv.přijaté dotace od obcí</t>
  </si>
  <si>
    <t xml:space="preserve">  investiční přijaté dotace od krajů</t>
  </si>
  <si>
    <t>splátky půjčených prostředků</t>
  </si>
  <si>
    <t>zóna Solnice (Kvasiny)</t>
  </si>
  <si>
    <t>průmyslová zóna Vrchlabí II.</t>
  </si>
  <si>
    <t>příspěvek PO na provoz - CIRI</t>
  </si>
  <si>
    <t>příspěvek PO na provoz-CIRI-sdíl.sl.</t>
  </si>
  <si>
    <t>Moder. a dostavba ON Náchod (r.2015=300+50)</t>
  </si>
  <si>
    <t>rezerva - blokováno pro projekty dopravy</t>
  </si>
  <si>
    <t>kap. 39 - regionální rozvoj a CR</t>
  </si>
  <si>
    <t>příjmy z pronáj.majetku - odv.doprava</t>
  </si>
  <si>
    <t xml:space="preserve">Návrh rozpočtu na rok 2015 </t>
  </si>
  <si>
    <t xml:space="preserve">Rozpočet na 
rok 2014 </t>
  </si>
  <si>
    <t xml:space="preserve">                        investice a evrop.projekty</t>
  </si>
  <si>
    <t>HZS KHK - Požární stanice a ZZS Vrchlabí</t>
  </si>
  <si>
    <t>HZS KHK - Rek.stadionu pro pož.sport v HK</t>
  </si>
  <si>
    <t>Příloha č. 1</t>
  </si>
</sst>
</file>

<file path=xl/styles.xml><?xml version="1.0" encoding="utf-8"?>
<styleSheet xmlns="http://schemas.openxmlformats.org/spreadsheetml/2006/main">
  <numFmts count="3">
    <numFmt numFmtId="43" formatCode="_-* #,##0.00\ _K_č_-;\-* #,##0.00\ _K_č_-;_-* &quot;-&quot;??\ _K_č_-;_-@_-"/>
    <numFmt numFmtId="164" formatCode="#,##0\ _K_č"/>
    <numFmt numFmtId="165" formatCode="_-* #,##0.0\ _K_č_-;\-* #,##0.0\ _K_č_-;_-* &quot;-&quot;??\ _K_č_-;_-@_-"/>
  </numFmts>
  <fonts count="20">
    <font>
      <sz val="10"/>
      <name val="Arial CE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  <font>
      <sz val="10"/>
      <color indexed="10"/>
      <name val="Arial CE"/>
      <charset val="238"/>
    </font>
    <font>
      <sz val="8"/>
      <color rgb="FFFF0000"/>
      <name val="Arial CE"/>
      <charset val="238"/>
    </font>
    <font>
      <sz val="9"/>
      <name val="Arial CE"/>
      <family val="2"/>
      <charset val="238"/>
    </font>
    <font>
      <sz val="7"/>
      <color rgb="FFFF0000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10"/>
      <color rgb="FFFF0000"/>
      <name val="Arial CE"/>
      <charset val="238"/>
    </font>
    <font>
      <sz val="9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3" fontId="0" fillId="0" borderId="0" xfId="0"/>
    <xf numFmtId="3" fontId="3" fillId="0" borderId="2" xfId="0" applyFont="1" applyFill="1" applyBorder="1" applyAlignment="1">
      <alignment horizontal="center" vertical="center"/>
    </xf>
    <xf numFmtId="3" fontId="3" fillId="0" borderId="3" xfId="0" applyFont="1" applyFill="1" applyBorder="1" applyAlignment="1">
      <alignment horizontal="left" vertical="center"/>
    </xf>
    <xf numFmtId="3" fontId="5" fillId="0" borderId="3" xfId="0" applyFont="1" applyFill="1" applyBorder="1"/>
    <xf numFmtId="3" fontId="6" fillId="0" borderId="3" xfId="0" applyFont="1" applyFill="1" applyBorder="1"/>
    <xf numFmtId="3" fontId="3" fillId="0" borderId="3" xfId="0" applyFont="1" applyFill="1" applyBorder="1"/>
    <xf numFmtId="3" fontId="8" fillId="0" borderId="3" xfId="0" applyFont="1" applyFill="1" applyBorder="1"/>
    <xf numFmtId="3" fontId="6" fillId="0" borderId="6" xfId="0" applyFont="1" applyFill="1" applyBorder="1"/>
    <xf numFmtId="3" fontId="11" fillId="0" borderId="3" xfId="0" applyFont="1" applyFill="1" applyBorder="1"/>
    <xf numFmtId="3" fontId="11" fillId="0" borderId="6" xfId="0" applyFont="1" applyFill="1" applyBorder="1"/>
    <xf numFmtId="3" fontId="13" fillId="0" borderId="3" xfId="0" applyFont="1" applyFill="1" applyBorder="1"/>
    <xf numFmtId="3" fontId="3" fillId="0" borderId="5" xfId="0" applyFont="1" applyFill="1" applyBorder="1" applyAlignment="1">
      <alignment vertical="center"/>
    </xf>
    <xf numFmtId="3" fontId="3" fillId="0" borderId="3" xfId="0" applyFont="1" applyFill="1" applyBorder="1" applyAlignment="1">
      <alignment vertical="center"/>
    </xf>
    <xf numFmtId="3" fontId="6" fillId="0" borderId="3" xfId="0" applyFont="1" applyFill="1" applyBorder="1" applyAlignment="1">
      <alignment vertical="center"/>
    </xf>
    <xf numFmtId="3" fontId="6" fillId="0" borderId="7" xfId="0" applyFont="1" applyFill="1" applyBorder="1" applyAlignment="1">
      <alignment vertical="center"/>
    </xf>
    <xf numFmtId="3" fontId="6" fillId="0" borderId="0" xfId="0" applyFont="1" applyFill="1" applyBorder="1" applyAlignment="1">
      <alignment vertical="center"/>
    </xf>
    <xf numFmtId="3" fontId="2" fillId="0" borderId="0" xfId="0" applyFont="1" applyFill="1" applyBorder="1" applyAlignment="1">
      <alignment vertical="center"/>
    </xf>
    <xf numFmtId="3" fontId="1" fillId="0" borderId="0" xfId="0" applyFont="1"/>
    <xf numFmtId="3" fontId="6" fillId="0" borderId="7" xfId="0" applyFont="1" applyFill="1" applyBorder="1"/>
    <xf numFmtId="3" fontId="16" fillId="0" borderId="3" xfId="0" applyFont="1" applyFill="1" applyBorder="1"/>
    <xf numFmtId="3" fontId="7" fillId="2" borderId="4" xfId="0" applyFont="1" applyFill="1" applyBorder="1" applyAlignment="1">
      <alignment vertical="center"/>
    </xf>
    <xf numFmtId="3" fontId="3" fillId="4" borderId="3" xfId="0" applyFont="1" applyFill="1" applyBorder="1"/>
    <xf numFmtId="3" fontId="7" fillId="3" borderId="3" xfId="0" applyFont="1" applyFill="1" applyBorder="1" applyAlignment="1">
      <alignment vertical="center"/>
    </xf>
    <xf numFmtId="3" fontId="3" fillId="4" borderId="3" xfId="0" applyFont="1" applyFill="1" applyBorder="1" applyAlignment="1">
      <alignment wrapText="1"/>
    </xf>
    <xf numFmtId="3" fontId="0" fillId="0" borderId="0" xfId="0" applyFont="1"/>
    <xf numFmtId="3" fontId="8" fillId="0" borderId="6" xfId="0" applyFont="1" applyFill="1" applyBorder="1"/>
    <xf numFmtId="164" fontId="15" fillId="0" borderId="3" xfId="0" applyNumberFormat="1" applyFont="1" applyBorder="1"/>
    <xf numFmtId="3" fontId="14" fillId="0" borderId="3" xfId="0" applyFont="1" applyFill="1" applyBorder="1"/>
    <xf numFmtId="164" fontId="4" fillId="5" borderId="2" xfId="2" applyNumberFormat="1" applyFont="1" applyFill="1" applyBorder="1" applyAlignment="1">
      <alignment horizontal="center" vertical="center" wrapText="1"/>
    </xf>
    <xf numFmtId="3" fontId="11" fillId="0" borderId="3" xfId="0" applyFont="1" applyFill="1" applyBorder="1" applyAlignment="1">
      <alignment wrapText="1"/>
    </xf>
    <xf numFmtId="3" fontId="13" fillId="0" borderId="3" xfId="0" applyFont="1" applyFill="1" applyBorder="1" applyAlignment="1">
      <alignment wrapText="1"/>
    </xf>
    <xf numFmtId="164" fontId="4" fillId="6" borderId="2" xfId="2" applyNumberFormat="1" applyFont="1" applyFill="1" applyBorder="1" applyAlignment="1">
      <alignment horizontal="center" vertical="center" wrapText="1"/>
    </xf>
    <xf numFmtId="3" fontId="19" fillId="0" borderId="0" xfId="0" applyFont="1"/>
    <xf numFmtId="3" fontId="18" fillId="4" borderId="3" xfId="0" applyFont="1" applyFill="1" applyBorder="1"/>
    <xf numFmtId="3" fontId="0" fillId="0" borderId="1" xfId="0" applyFont="1" applyBorder="1" applyAlignment="1">
      <alignment horizontal="right" vertical="center" wrapText="1"/>
    </xf>
    <xf numFmtId="165" fontId="3" fillId="0" borderId="3" xfId="1" applyNumberFormat="1" applyFont="1" applyFill="1" applyBorder="1"/>
    <xf numFmtId="165" fontId="1" fillId="0" borderId="3" xfId="1" applyNumberFormat="1" applyFont="1" applyFill="1" applyBorder="1"/>
    <xf numFmtId="165" fontId="3" fillId="2" borderId="4" xfId="1" applyNumberFormat="1" applyFont="1" applyFill="1" applyBorder="1" applyAlignment="1">
      <alignment vertical="center"/>
    </xf>
    <xf numFmtId="165" fontId="0" fillId="0" borderId="3" xfId="1" applyNumberFormat="1" applyFont="1" applyBorder="1"/>
    <xf numFmtId="165" fontId="3" fillId="4" borderId="3" xfId="1" applyNumberFormat="1" applyFont="1" applyFill="1" applyBorder="1"/>
    <xf numFmtId="165" fontId="8" fillId="0" borderId="3" xfId="1" applyNumberFormat="1" applyFont="1" applyFill="1" applyBorder="1"/>
    <xf numFmtId="165" fontId="8" fillId="0" borderId="6" xfId="1" applyNumberFormat="1" applyFont="1" applyFill="1" applyBorder="1"/>
    <xf numFmtId="165" fontId="1" fillId="0" borderId="6" xfId="1" applyNumberFormat="1" applyFont="1" applyFill="1" applyBorder="1"/>
    <xf numFmtId="165" fontId="14" fillId="0" borderId="6" xfId="1" applyNumberFormat="1" applyFont="1" applyFill="1" applyBorder="1"/>
    <xf numFmtId="165" fontId="0" fillId="0" borderId="3" xfId="1" applyNumberFormat="1" applyFont="1" applyFill="1" applyBorder="1"/>
    <xf numFmtId="165" fontId="6" fillId="0" borderId="3" xfId="1" applyNumberFormat="1" applyFont="1" applyFill="1" applyBorder="1"/>
    <xf numFmtId="165" fontId="6" fillId="0" borderId="6" xfId="1" applyNumberFormat="1" applyFont="1" applyFill="1" applyBorder="1"/>
    <xf numFmtId="165" fontId="12" fillId="0" borderId="3" xfId="1" applyNumberFormat="1" applyFont="1" applyBorder="1"/>
    <xf numFmtId="165" fontId="10" fillId="0" borderId="3" xfId="1" applyNumberFormat="1" applyFont="1" applyBorder="1" applyAlignment="1">
      <alignment horizontal="center"/>
    </xf>
    <xf numFmtId="165" fontId="6" fillId="0" borderId="3" xfId="1" applyNumberFormat="1" applyFont="1" applyFill="1" applyBorder="1" applyAlignment="1"/>
    <xf numFmtId="165" fontId="6" fillId="0" borderId="6" xfId="1" applyNumberFormat="1" applyFont="1" applyFill="1" applyBorder="1" applyAlignment="1"/>
    <xf numFmtId="165" fontId="13" fillId="0" borderId="3" xfId="1" applyNumberFormat="1" applyFont="1" applyFill="1" applyBorder="1"/>
    <xf numFmtId="165" fontId="14" fillId="0" borderId="3" xfId="1" applyNumberFormat="1" applyFont="1" applyFill="1" applyBorder="1"/>
    <xf numFmtId="165" fontId="6" fillId="0" borderId="7" xfId="1" applyNumberFormat="1" applyFont="1" applyFill="1" applyBorder="1"/>
    <xf numFmtId="165" fontId="3" fillId="0" borderId="5" xfId="1" applyNumberFormat="1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vertical="center"/>
    </xf>
    <xf numFmtId="165" fontId="3" fillId="3" borderId="3" xfId="1" applyNumberFormat="1" applyFont="1" applyFill="1" applyBorder="1" applyAlignment="1">
      <alignment vertical="center"/>
    </xf>
    <xf numFmtId="165" fontId="7" fillId="0" borderId="3" xfId="1" applyNumberFormat="1" applyFont="1" applyFill="1" applyBorder="1" applyAlignment="1">
      <alignment vertical="center"/>
    </xf>
    <xf numFmtId="165" fontId="6" fillId="0" borderId="0" xfId="1" applyNumberFormat="1" applyFont="1" applyFill="1" applyBorder="1"/>
    <xf numFmtId="165" fontId="0" fillId="0" borderId="0" xfId="1" applyNumberFormat="1" applyFont="1"/>
    <xf numFmtId="165" fontId="18" fillId="0" borderId="3" xfId="1" applyNumberFormat="1" applyFont="1" applyFill="1" applyBorder="1"/>
    <xf numFmtId="3" fontId="0" fillId="0" borderId="0" xfId="0" applyAlignment="1">
      <alignment horizontal="right" vertical="top"/>
    </xf>
    <xf numFmtId="3" fontId="17" fillId="2" borderId="0" xfId="0" applyFont="1" applyFill="1" applyAlignment="1">
      <alignment horizontal="center" vertical="center" wrapText="1"/>
    </xf>
  </cellXfs>
  <cellStyles count="3">
    <cellStyle name="čárky" xfId="1" builtinId="3"/>
    <cellStyle name="měny" xfId="2" builtinId="4"/>
    <cellStyle name="normální" xfId="0" builtinId="0"/>
  </cellStyles>
  <dxfs count="0"/>
  <tableStyles count="0" defaultTableStyle="TableStyleMedium9" defaultPivotStyle="PivotStyleLight16"/>
  <colors>
    <mruColors>
      <color rgb="FF66FFFF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64"/>
  <sheetViews>
    <sheetView tabSelected="1" zoomScaleNormal="100" zoomScaleSheetLayoutView="100" workbookViewId="0">
      <pane ySplit="4" topLeftCell="A262" activePane="bottomLeft" state="frozen"/>
      <selection pane="bottomLeft" activeCell="A298" sqref="A298:XFD298"/>
    </sheetView>
  </sheetViews>
  <sheetFormatPr defaultRowHeight="12.75"/>
  <cols>
    <col min="1" max="1" width="42" customWidth="1"/>
    <col min="2" max="3" width="17.42578125" customWidth="1"/>
  </cols>
  <sheetData>
    <row r="1" spans="1:3" ht="29.25" customHeight="1">
      <c r="C1" s="61" t="s">
        <v>178</v>
      </c>
    </row>
    <row r="2" spans="1:3" ht="45.75" customHeight="1">
      <c r="A2" s="62" t="s">
        <v>156</v>
      </c>
      <c r="B2" s="62"/>
      <c r="C2" s="62"/>
    </row>
    <row r="3" spans="1:3" ht="27.75" customHeight="1" thickBot="1">
      <c r="A3" s="34" t="s">
        <v>142</v>
      </c>
      <c r="C3" s="32"/>
    </row>
    <row r="4" spans="1:3" ht="51.75" customHeight="1" thickBot="1">
      <c r="A4" s="1" t="s">
        <v>0</v>
      </c>
      <c r="B4" s="28" t="s">
        <v>174</v>
      </c>
      <c r="C4" s="31" t="s">
        <v>173</v>
      </c>
    </row>
    <row r="5" spans="1:3" ht="15" customHeight="1">
      <c r="A5" s="2" t="s">
        <v>1</v>
      </c>
      <c r="B5" s="26"/>
      <c r="C5" s="26"/>
    </row>
    <row r="6" spans="1:3">
      <c r="A6" s="5" t="s">
        <v>2</v>
      </c>
      <c r="B6" s="35">
        <f>3019900</f>
        <v>3019900</v>
      </c>
      <c r="C6" s="35">
        <v>3065000</v>
      </c>
    </row>
    <row r="7" spans="1:3">
      <c r="A7" s="5" t="s">
        <v>3</v>
      </c>
      <c r="B7" s="35">
        <f t="shared" ref="B7:C7" si="0">SUM(B9:B14)</f>
        <v>242944.40000000002</v>
      </c>
      <c r="C7" s="35">
        <f t="shared" si="0"/>
        <v>254216</v>
      </c>
    </row>
    <row r="8" spans="1:3" ht="9.9499999999999993" customHeight="1">
      <c r="A8" s="3" t="s">
        <v>4</v>
      </c>
      <c r="B8" s="35"/>
      <c r="C8" s="35"/>
    </row>
    <row r="9" spans="1:3">
      <c r="A9" s="4" t="s">
        <v>5</v>
      </c>
      <c r="B9" s="36">
        <v>4000</v>
      </c>
      <c r="C9" s="36">
        <v>4000</v>
      </c>
    </row>
    <row r="10" spans="1:3">
      <c r="A10" s="4" t="s">
        <v>6</v>
      </c>
      <c r="B10" s="36">
        <v>45000</v>
      </c>
      <c r="C10" s="36">
        <v>45000</v>
      </c>
    </row>
    <row r="11" spans="1:3">
      <c r="A11" s="4" t="s">
        <v>164</v>
      </c>
      <c r="B11" s="36"/>
      <c r="C11" s="36">
        <v>12000</v>
      </c>
    </row>
    <row r="12" spans="1:3">
      <c r="A12" s="4" t="s">
        <v>172</v>
      </c>
      <c r="B12" s="36">
        <v>57525.8</v>
      </c>
      <c r="C12" s="36">
        <v>58369.4</v>
      </c>
    </row>
    <row r="13" spans="1:3">
      <c r="A13" s="4" t="s">
        <v>122</v>
      </c>
      <c r="B13" s="36">
        <f>23340.3-2365</f>
        <v>20975.3</v>
      </c>
      <c r="C13" s="36">
        <v>21718.9</v>
      </c>
    </row>
    <row r="14" spans="1:3">
      <c r="A14" s="4" t="s">
        <v>7</v>
      </c>
      <c r="B14" s="36">
        <f t="shared" ref="B14:C14" si="1">SUM(B15:B20)</f>
        <v>115443.3</v>
      </c>
      <c r="C14" s="36">
        <f t="shared" si="1"/>
        <v>113127.7</v>
      </c>
    </row>
    <row r="15" spans="1:3">
      <c r="A15" s="4" t="s">
        <v>8</v>
      </c>
      <c r="B15" s="36">
        <v>40481</v>
      </c>
      <c r="C15" s="36">
        <v>40481</v>
      </c>
    </row>
    <row r="16" spans="1:3">
      <c r="A16" s="4" t="s">
        <v>98</v>
      </c>
      <c r="B16" s="36">
        <f>8810+468</f>
        <v>9278</v>
      </c>
      <c r="C16" s="36">
        <v>8476</v>
      </c>
    </row>
    <row r="17" spans="1:3">
      <c r="A17" s="4" t="s">
        <v>9</v>
      </c>
      <c r="B17" s="36">
        <v>21188</v>
      </c>
      <c r="C17" s="36">
        <v>19812</v>
      </c>
    </row>
    <row r="18" spans="1:3">
      <c r="A18" s="4" t="s">
        <v>10</v>
      </c>
      <c r="B18" s="36">
        <v>10477.299999999999</v>
      </c>
      <c r="C18" s="36">
        <f>16182-5874.3</f>
        <v>10307.700000000001</v>
      </c>
    </row>
    <row r="19" spans="1:3">
      <c r="A19" s="4" t="s">
        <v>175</v>
      </c>
      <c r="B19" s="36"/>
      <c r="C19" s="36">
        <v>355</v>
      </c>
    </row>
    <row r="20" spans="1:3">
      <c r="A20" s="4" t="s">
        <v>11</v>
      </c>
      <c r="B20" s="36">
        <v>34019</v>
      </c>
      <c r="C20" s="36">
        <v>33696</v>
      </c>
    </row>
    <row r="21" spans="1:3">
      <c r="A21" s="5" t="s">
        <v>129</v>
      </c>
      <c r="B21" s="35">
        <v>0</v>
      </c>
      <c r="C21" s="35">
        <v>15000</v>
      </c>
    </row>
    <row r="22" spans="1:3">
      <c r="A22" s="5" t="s">
        <v>161</v>
      </c>
      <c r="B22" s="35">
        <f t="shared" ref="B22:C22" si="2">SUM(B24:B26)</f>
        <v>72738</v>
      </c>
      <c r="C22" s="35">
        <f t="shared" si="2"/>
        <v>98738</v>
      </c>
    </row>
    <row r="23" spans="1:3" ht="9.9499999999999993" customHeight="1">
      <c r="A23" s="3" t="s">
        <v>12</v>
      </c>
      <c r="B23" s="35"/>
      <c r="C23" s="35"/>
    </row>
    <row r="24" spans="1:3">
      <c r="A24" s="4" t="s">
        <v>13</v>
      </c>
      <c r="B24" s="36">
        <f>72303+185</f>
        <v>72488</v>
      </c>
      <c r="C24" s="36">
        <f>72303+185</f>
        <v>72488</v>
      </c>
    </row>
    <row r="25" spans="1:3">
      <c r="A25" s="4" t="s">
        <v>162</v>
      </c>
      <c r="B25" s="36">
        <v>250</v>
      </c>
      <c r="C25" s="36">
        <v>250</v>
      </c>
    </row>
    <row r="26" spans="1:3" ht="13.5" thickBot="1">
      <c r="A26" s="4" t="s">
        <v>163</v>
      </c>
      <c r="B26" s="36">
        <v>0</v>
      </c>
      <c r="C26" s="36">
        <v>26000</v>
      </c>
    </row>
    <row r="27" spans="1:3" ht="21.75" customHeight="1" thickBot="1">
      <c r="A27" s="20" t="s">
        <v>14</v>
      </c>
      <c r="B27" s="37">
        <f>B6+B7+B22+B21</f>
        <v>3335582.4</v>
      </c>
      <c r="C27" s="37">
        <f>C6+C7+C22+C21</f>
        <v>3432954</v>
      </c>
    </row>
    <row r="28" spans="1:3" ht="21" customHeight="1" thickTop="1">
      <c r="A28" s="5" t="s">
        <v>15</v>
      </c>
      <c r="B28" s="38"/>
      <c r="C28" s="38"/>
    </row>
    <row r="29" spans="1:3" ht="20.100000000000001" customHeight="1">
      <c r="A29" s="21" t="s">
        <v>16</v>
      </c>
      <c r="B29" s="39">
        <f t="shared" ref="B29:C29" si="3">B30+B39</f>
        <v>42415</v>
      </c>
      <c r="C29" s="39">
        <f t="shared" si="3"/>
        <v>40524.6</v>
      </c>
    </row>
    <row r="30" spans="1:3" ht="15" customHeight="1">
      <c r="A30" s="6" t="s">
        <v>17</v>
      </c>
      <c r="B30" s="40">
        <f>SUM(B32:B38)</f>
        <v>42415</v>
      </c>
      <c r="C30" s="40">
        <f>SUM(C32:C38)</f>
        <v>40524.6</v>
      </c>
    </row>
    <row r="31" spans="1:3" ht="11.1" customHeight="1">
      <c r="A31" s="3" t="s">
        <v>12</v>
      </c>
      <c r="B31" s="38"/>
      <c r="C31" s="38"/>
    </row>
    <row r="32" spans="1:3" ht="12.75" customHeight="1">
      <c r="A32" s="4" t="s">
        <v>18</v>
      </c>
      <c r="B32" s="36">
        <v>16210</v>
      </c>
      <c r="C32" s="36">
        <v>16411.3</v>
      </c>
    </row>
    <row r="33" spans="1:3" ht="12.75" customHeight="1">
      <c r="A33" s="4" t="s">
        <v>119</v>
      </c>
      <c r="B33" s="36">
        <v>3679</v>
      </c>
      <c r="C33" s="36">
        <v>3843.5</v>
      </c>
    </row>
    <row r="34" spans="1:3" ht="12.75" customHeight="1">
      <c r="A34" s="4" t="s">
        <v>19</v>
      </c>
      <c r="B34" s="36">
        <v>1100</v>
      </c>
      <c r="C34" s="36">
        <v>1100</v>
      </c>
    </row>
    <row r="35" spans="1:3" ht="12.75" customHeight="1">
      <c r="A35" s="4" t="s">
        <v>20</v>
      </c>
      <c r="B35" s="36">
        <f>11726-1500-400+1500</f>
        <v>11326</v>
      </c>
      <c r="C35" s="36">
        <f>9794+7.9-6.1</f>
        <v>9795.7999999999993</v>
      </c>
    </row>
    <row r="36" spans="1:3" ht="12.75" customHeight="1">
      <c r="A36" s="4" t="s">
        <v>104</v>
      </c>
      <c r="B36" s="36">
        <v>500</v>
      </c>
      <c r="C36" s="36">
        <v>500</v>
      </c>
    </row>
    <row r="37" spans="1:3" ht="12.75" hidden="1" customHeight="1">
      <c r="A37" s="4" t="s">
        <v>121</v>
      </c>
      <c r="B37" s="36"/>
      <c r="C37" s="36"/>
    </row>
    <row r="38" spans="1:3" ht="12.75" customHeight="1">
      <c r="A38" s="4" t="s">
        <v>21</v>
      </c>
      <c r="B38" s="36">
        <v>9600</v>
      </c>
      <c r="C38" s="36">
        <v>8874</v>
      </c>
    </row>
    <row r="39" spans="1:3" ht="12.75" customHeight="1">
      <c r="A39" s="25" t="s">
        <v>22</v>
      </c>
      <c r="B39" s="41">
        <f t="shared" ref="B39:C39" si="4">B42+B41</f>
        <v>0</v>
      </c>
      <c r="C39" s="41">
        <f t="shared" si="4"/>
        <v>0</v>
      </c>
    </row>
    <row r="40" spans="1:3" ht="9" hidden="1" customHeight="1">
      <c r="A40" s="3" t="s">
        <v>12</v>
      </c>
      <c r="B40" s="38"/>
      <c r="C40" s="38"/>
    </row>
    <row r="41" spans="1:3" ht="12.75" hidden="1" customHeight="1">
      <c r="A41" s="4" t="s">
        <v>21</v>
      </c>
      <c r="B41" s="38"/>
      <c r="C41" s="38"/>
    </row>
    <row r="42" spans="1:3" ht="12.75" hidden="1" customHeight="1">
      <c r="A42" s="7" t="s">
        <v>107</v>
      </c>
      <c r="B42" s="42"/>
      <c r="C42" s="42"/>
    </row>
    <row r="43" spans="1:3" ht="20.100000000000001" customHeight="1">
      <c r="A43" s="21" t="s">
        <v>23</v>
      </c>
      <c r="B43" s="39">
        <f t="shared" ref="B43:C43" si="5">B44+B53</f>
        <v>288944.59999999998</v>
      </c>
      <c r="C43" s="39">
        <f t="shared" si="5"/>
        <v>300137.09999999998</v>
      </c>
    </row>
    <row r="44" spans="1:3" ht="15" customHeight="1">
      <c r="A44" s="6" t="s">
        <v>84</v>
      </c>
      <c r="B44" s="40">
        <f t="shared" ref="B44:C44" si="6">SUM(B46:B52)</f>
        <v>288944.59999999998</v>
      </c>
      <c r="C44" s="40">
        <f t="shared" si="6"/>
        <v>300137.09999999998</v>
      </c>
    </row>
    <row r="45" spans="1:3" ht="11.1" customHeight="1">
      <c r="A45" s="3" t="s">
        <v>12</v>
      </c>
      <c r="B45" s="38"/>
      <c r="C45" s="38"/>
    </row>
    <row r="46" spans="1:3" ht="12.75" customHeight="1">
      <c r="A46" s="4" t="s">
        <v>120</v>
      </c>
      <c r="B46" s="36">
        <v>141505.4</v>
      </c>
      <c r="C46" s="36">
        <v>149660.6</v>
      </c>
    </row>
    <row r="47" spans="1:3" ht="12.75" customHeight="1">
      <c r="A47" s="4" t="s">
        <v>119</v>
      </c>
      <c r="B47" s="36">
        <v>47674.400000000001</v>
      </c>
      <c r="C47" s="36">
        <v>50501.5</v>
      </c>
    </row>
    <row r="48" spans="1:3" ht="12.75" customHeight="1">
      <c r="A48" s="4" t="s">
        <v>24</v>
      </c>
      <c r="B48" s="36">
        <v>200</v>
      </c>
      <c r="C48" s="36">
        <v>200</v>
      </c>
    </row>
    <row r="49" spans="1:3" ht="12.75" customHeight="1">
      <c r="A49" s="4" t="s">
        <v>20</v>
      </c>
      <c r="B49" s="36">
        <f>40439.7+76.1</f>
        <v>40515.799999999996</v>
      </c>
      <c r="C49" s="36">
        <f>40439.7+144-14.9+44-24.1+111+26.3</f>
        <v>40726</v>
      </c>
    </row>
    <row r="50" spans="1:3" ht="12.75" customHeight="1">
      <c r="A50" s="4" t="s">
        <v>25</v>
      </c>
      <c r="B50" s="36">
        <f>60897-2000</f>
        <v>58897</v>
      </c>
      <c r="C50" s="36">
        <f>60897-2000</f>
        <v>58897</v>
      </c>
    </row>
    <row r="51" spans="1:3" ht="12.75" customHeight="1">
      <c r="A51" s="4" t="s">
        <v>26</v>
      </c>
      <c r="B51" s="36">
        <v>152</v>
      </c>
      <c r="C51" s="36">
        <v>152</v>
      </c>
    </row>
    <row r="52" spans="1:3" ht="12.75" hidden="1" customHeight="1">
      <c r="A52" s="4" t="s">
        <v>27</v>
      </c>
      <c r="B52" s="36"/>
      <c r="C52" s="36"/>
    </row>
    <row r="53" spans="1:3" ht="12.75" customHeight="1">
      <c r="A53" s="25" t="s">
        <v>22</v>
      </c>
      <c r="B53" s="43">
        <f t="shared" ref="B53:C53" si="7">B55</f>
        <v>0</v>
      </c>
      <c r="C53" s="43">
        <f t="shared" si="7"/>
        <v>0</v>
      </c>
    </row>
    <row r="54" spans="1:3" ht="9" hidden="1" customHeight="1">
      <c r="A54" s="3" t="s">
        <v>12</v>
      </c>
      <c r="B54" s="36"/>
      <c r="C54" s="36"/>
    </row>
    <row r="55" spans="1:3" ht="12.75" hidden="1" customHeight="1">
      <c r="A55" s="7" t="s">
        <v>29</v>
      </c>
      <c r="B55" s="42"/>
      <c r="C55" s="42"/>
    </row>
    <row r="56" spans="1:3" ht="18.95" customHeight="1">
      <c r="A56" s="21" t="s">
        <v>159</v>
      </c>
      <c r="B56" s="39">
        <f t="shared" ref="B56:C56" si="8">B57+B61</f>
        <v>68545.7</v>
      </c>
      <c r="C56" s="39">
        <f t="shared" si="8"/>
        <v>63545.7</v>
      </c>
    </row>
    <row r="57" spans="1:3" ht="15" customHeight="1">
      <c r="A57" s="6" t="s">
        <v>17</v>
      </c>
      <c r="B57" s="40">
        <f t="shared" ref="B57:C57" si="9">SUM(B59:B60)</f>
        <v>23545.7</v>
      </c>
      <c r="C57" s="40">
        <f t="shared" si="9"/>
        <v>18545.7</v>
      </c>
    </row>
    <row r="58" spans="1:3" ht="11.1" customHeight="1">
      <c r="A58" s="3" t="s">
        <v>12</v>
      </c>
      <c r="B58" s="38"/>
      <c r="C58" s="38"/>
    </row>
    <row r="59" spans="1:3" ht="15" customHeight="1">
      <c r="A59" s="4" t="s">
        <v>20</v>
      </c>
      <c r="B59" s="36">
        <f>18245.7+5300</f>
        <v>23545.7</v>
      </c>
      <c r="C59" s="36">
        <f>18245.7+5300-5000</f>
        <v>18545.7</v>
      </c>
    </row>
    <row r="60" spans="1:3" ht="14.25" hidden="1" customHeight="1">
      <c r="A60" s="4" t="s">
        <v>157</v>
      </c>
      <c r="B60" s="36"/>
      <c r="C60" s="36"/>
    </row>
    <row r="61" spans="1:3" ht="15" customHeight="1">
      <c r="A61" s="6" t="s">
        <v>22</v>
      </c>
      <c r="B61" s="40">
        <f t="shared" ref="B61:C61" si="10">SUM(B63:B65)</f>
        <v>45000</v>
      </c>
      <c r="C61" s="40">
        <f t="shared" si="10"/>
        <v>45000</v>
      </c>
    </row>
    <row r="62" spans="1:3" ht="11.1" customHeight="1">
      <c r="A62" s="3" t="s">
        <v>12</v>
      </c>
      <c r="B62" s="38"/>
      <c r="C62" s="38"/>
    </row>
    <row r="63" spans="1:3" ht="12.75" customHeight="1">
      <c r="A63" s="7" t="s">
        <v>28</v>
      </c>
      <c r="B63" s="42">
        <v>45000</v>
      </c>
      <c r="C63" s="42">
        <v>45000</v>
      </c>
    </row>
    <row r="64" spans="1:3" ht="12.75" hidden="1" customHeight="1">
      <c r="A64" s="4" t="s">
        <v>87</v>
      </c>
      <c r="B64" s="36"/>
      <c r="C64" s="36"/>
    </row>
    <row r="65" spans="1:3" ht="12.75" hidden="1" customHeight="1">
      <c r="A65" s="7" t="s">
        <v>29</v>
      </c>
      <c r="B65" s="42"/>
      <c r="C65" s="42"/>
    </row>
    <row r="66" spans="1:3" ht="18.95" customHeight="1">
      <c r="A66" s="21" t="s">
        <v>30</v>
      </c>
      <c r="B66" s="39">
        <f t="shared" ref="B66:C66" si="11">B67+B71</f>
        <v>6305</v>
      </c>
      <c r="C66" s="39">
        <f t="shared" si="11"/>
        <v>7660</v>
      </c>
    </row>
    <row r="67" spans="1:3" ht="14.25" customHeight="1">
      <c r="A67" s="6" t="s">
        <v>17</v>
      </c>
      <c r="B67" s="40">
        <f t="shared" ref="B67:C67" si="12">B70+B69</f>
        <v>6305</v>
      </c>
      <c r="C67" s="40">
        <f t="shared" si="12"/>
        <v>7660</v>
      </c>
    </row>
    <row r="68" spans="1:3" ht="10.5" customHeight="1">
      <c r="A68" s="3" t="s">
        <v>12</v>
      </c>
      <c r="B68" s="38"/>
      <c r="C68" s="38"/>
    </row>
    <row r="69" spans="1:3" ht="12.75" hidden="1" customHeight="1">
      <c r="A69" s="4" t="s">
        <v>85</v>
      </c>
      <c r="B69" s="38"/>
      <c r="C69" s="38"/>
    </row>
    <row r="70" spans="1:3" ht="12.75" customHeight="1">
      <c r="A70" s="4" t="s">
        <v>20</v>
      </c>
      <c r="B70" s="38">
        <v>6305</v>
      </c>
      <c r="C70" s="44">
        <f>7455+205</f>
        <v>7660</v>
      </c>
    </row>
    <row r="71" spans="1:3" ht="12.75" customHeight="1">
      <c r="A71" s="25" t="s">
        <v>22</v>
      </c>
      <c r="B71" s="43">
        <v>0</v>
      </c>
      <c r="C71" s="43">
        <v>0</v>
      </c>
    </row>
    <row r="72" spans="1:3" ht="12.75" hidden="1" customHeight="1">
      <c r="A72" s="3" t="s">
        <v>12</v>
      </c>
      <c r="B72" s="36"/>
      <c r="C72" s="36"/>
    </row>
    <row r="73" spans="1:3" ht="12.75" hidden="1" customHeight="1">
      <c r="A73" s="7" t="s">
        <v>87</v>
      </c>
      <c r="B73" s="42"/>
      <c r="C73" s="42"/>
    </row>
    <row r="74" spans="1:3" ht="18.95" customHeight="1">
      <c r="A74" s="21" t="s">
        <v>31</v>
      </c>
      <c r="B74" s="39">
        <f t="shared" ref="B74:C74" si="13">B75+B84</f>
        <v>1103617.1000000001</v>
      </c>
      <c r="C74" s="39">
        <f t="shared" si="13"/>
        <v>1108792.1000000001</v>
      </c>
    </row>
    <row r="75" spans="1:3" ht="15" customHeight="1">
      <c r="A75" s="6" t="s">
        <v>86</v>
      </c>
      <c r="B75" s="40">
        <f t="shared" ref="B75:C75" si="14">SUM(B77:B83)</f>
        <v>1103617.1000000001</v>
      </c>
      <c r="C75" s="40">
        <f t="shared" si="14"/>
        <v>1108792.1000000001</v>
      </c>
    </row>
    <row r="76" spans="1:3" ht="8.25" customHeight="1">
      <c r="A76" s="3" t="s">
        <v>128</v>
      </c>
      <c r="B76" s="38"/>
      <c r="C76" s="38"/>
    </row>
    <row r="77" spans="1:3" ht="12.75" customHeight="1">
      <c r="A77" s="4" t="s">
        <v>32</v>
      </c>
      <c r="B77" s="38"/>
      <c r="C77" s="38"/>
    </row>
    <row r="78" spans="1:3" ht="12.75" customHeight="1">
      <c r="A78" s="4" t="s">
        <v>33</v>
      </c>
      <c r="B78" s="36">
        <v>289807.8</v>
      </c>
      <c r="C78" s="36">
        <v>294442</v>
      </c>
    </row>
    <row r="79" spans="1:3" ht="12.75" hidden="1" customHeight="1">
      <c r="A79" s="4" t="s">
        <v>134</v>
      </c>
      <c r="B79" s="36"/>
      <c r="C79" s="36"/>
    </row>
    <row r="80" spans="1:3" ht="12.75" customHeight="1">
      <c r="A80" s="4" t="s">
        <v>34</v>
      </c>
      <c r="B80" s="36">
        <f>369673</f>
        <v>369673</v>
      </c>
      <c r="C80" s="36">
        <v>374848</v>
      </c>
    </row>
    <row r="81" spans="1:3" ht="12.75" customHeight="1">
      <c r="A81" s="4" t="s">
        <v>35</v>
      </c>
      <c r="B81" s="36">
        <v>20998</v>
      </c>
      <c r="C81" s="36">
        <v>20998</v>
      </c>
    </row>
    <row r="82" spans="1:3" ht="12.75" customHeight="1">
      <c r="A82" s="4" t="s">
        <v>110</v>
      </c>
      <c r="B82" s="36">
        <f>9127.7-4493.5</f>
        <v>4634.2000000000007</v>
      </c>
      <c r="C82" s="36">
        <v>0</v>
      </c>
    </row>
    <row r="83" spans="1:3" ht="12.75" customHeight="1">
      <c r="A83" s="4" t="s">
        <v>20</v>
      </c>
      <c r="B83" s="36">
        <f>417504.1+1000</f>
        <v>418504.1</v>
      </c>
      <c r="C83" s="36">
        <f>417504.1+1000</f>
        <v>418504.1</v>
      </c>
    </row>
    <row r="84" spans="1:3" ht="12.75" customHeight="1">
      <c r="A84" s="25" t="s">
        <v>22</v>
      </c>
      <c r="B84" s="41">
        <v>0</v>
      </c>
      <c r="C84" s="41">
        <v>0</v>
      </c>
    </row>
    <row r="85" spans="1:3" ht="9.75" hidden="1" customHeight="1">
      <c r="A85" s="3" t="s">
        <v>12</v>
      </c>
      <c r="B85" s="45"/>
      <c r="C85" s="45"/>
    </row>
    <row r="86" spans="1:3" ht="12.75" hidden="1" customHeight="1">
      <c r="A86" s="4" t="s">
        <v>29</v>
      </c>
      <c r="B86" s="45"/>
      <c r="C86" s="45"/>
    </row>
    <row r="87" spans="1:3" ht="18.95" customHeight="1">
      <c r="A87" s="21" t="s">
        <v>36</v>
      </c>
      <c r="B87" s="39">
        <f>B88+B92</f>
        <v>26577.399999999998</v>
      </c>
      <c r="C87" s="39">
        <f>C88+C92</f>
        <v>30577.399999999998</v>
      </c>
    </row>
    <row r="88" spans="1:3" ht="12.75" customHeight="1">
      <c r="A88" s="6" t="s">
        <v>88</v>
      </c>
      <c r="B88" s="40">
        <f>SUM(B90:B91)</f>
        <v>24580.799999999999</v>
      </c>
      <c r="C88" s="40">
        <f>SUM(C90:C91)</f>
        <v>28580.799999999999</v>
      </c>
    </row>
    <row r="89" spans="1:3" ht="11.1" customHeight="1">
      <c r="A89" s="3" t="s">
        <v>4</v>
      </c>
      <c r="B89" s="38"/>
      <c r="C89" s="38"/>
    </row>
    <row r="90" spans="1:3" ht="12.75" customHeight="1">
      <c r="A90" s="4" t="s">
        <v>20</v>
      </c>
      <c r="B90" s="36">
        <v>4580.8</v>
      </c>
      <c r="C90" s="36">
        <v>4580.8</v>
      </c>
    </row>
    <row r="91" spans="1:3" ht="12.75" customHeight="1">
      <c r="A91" s="4" t="s">
        <v>89</v>
      </c>
      <c r="B91" s="36">
        <v>20000</v>
      </c>
      <c r="C91" s="36">
        <v>24000</v>
      </c>
    </row>
    <row r="92" spans="1:3" ht="12.75" customHeight="1">
      <c r="A92" s="6" t="s">
        <v>22</v>
      </c>
      <c r="B92" s="40">
        <f>SUM(B94:B94)</f>
        <v>1996.6</v>
      </c>
      <c r="C92" s="40">
        <f>SUM(C94:C94)</f>
        <v>1996.6</v>
      </c>
    </row>
    <row r="93" spans="1:3" ht="11.1" customHeight="1">
      <c r="A93" s="3" t="s">
        <v>4</v>
      </c>
      <c r="B93" s="38"/>
      <c r="C93" s="38"/>
    </row>
    <row r="94" spans="1:3" ht="12.75" customHeight="1">
      <c r="A94" s="7" t="s">
        <v>29</v>
      </c>
      <c r="B94" s="42">
        <v>1996.6</v>
      </c>
      <c r="C94" s="42">
        <v>1996.6</v>
      </c>
    </row>
    <row r="95" spans="1:3" ht="28.5" customHeight="1">
      <c r="A95" s="23" t="s">
        <v>132</v>
      </c>
      <c r="B95" s="39">
        <f t="shared" ref="B95:C95" si="15">B96+B101</f>
        <v>2725.7</v>
      </c>
      <c r="C95" s="39">
        <f t="shared" si="15"/>
        <v>2925.7</v>
      </c>
    </row>
    <row r="96" spans="1:3" ht="15" customHeight="1">
      <c r="A96" s="6" t="s">
        <v>17</v>
      </c>
      <c r="B96" s="40">
        <f t="shared" ref="B96:C96" si="16">SUM(B98:B100)</f>
        <v>2725.7</v>
      </c>
      <c r="C96" s="40">
        <f t="shared" si="16"/>
        <v>2925.7</v>
      </c>
    </row>
    <row r="97" spans="1:3" ht="11.1" customHeight="1">
      <c r="A97" s="3" t="s">
        <v>12</v>
      </c>
      <c r="B97" s="38"/>
      <c r="C97" s="38"/>
    </row>
    <row r="98" spans="1:3" ht="12.75" customHeight="1">
      <c r="A98" s="4" t="s">
        <v>20</v>
      </c>
      <c r="B98" s="36">
        <v>2725.7</v>
      </c>
      <c r="C98" s="36">
        <v>2925.7</v>
      </c>
    </row>
    <row r="99" spans="1:3" ht="12.75" hidden="1" customHeight="1">
      <c r="A99" s="8" t="s">
        <v>118</v>
      </c>
      <c r="B99" s="36"/>
      <c r="C99" s="36"/>
    </row>
    <row r="100" spans="1:3" ht="12.75" hidden="1" customHeight="1">
      <c r="A100" s="8" t="s">
        <v>38</v>
      </c>
      <c r="B100" s="36"/>
      <c r="C100" s="36"/>
    </row>
    <row r="101" spans="1:3" ht="12.75" customHeight="1">
      <c r="A101" s="25" t="s">
        <v>22</v>
      </c>
      <c r="B101" s="41">
        <v>0</v>
      </c>
      <c r="C101" s="41">
        <v>0</v>
      </c>
    </row>
    <row r="102" spans="1:3" ht="12.75" hidden="1" customHeight="1">
      <c r="A102" s="3" t="s">
        <v>12</v>
      </c>
      <c r="B102" s="45"/>
      <c r="C102" s="45"/>
    </row>
    <row r="103" spans="1:3" ht="12.75" hidden="1" customHeight="1">
      <c r="A103" s="4" t="s">
        <v>90</v>
      </c>
      <c r="B103" s="45"/>
      <c r="C103" s="45"/>
    </row>
    <row r="104" spans="1:3" ht="12.75" hidden="1" customHeight="1">
      <c r="A104" s="8" t="s">
        <v>37</v>
      </c>
      <c r="B104" s="45"/>
      <c r="C104" s="45"/>
    </row>
    <row r="105" spans="1:3" ht="12.75" hidden="1" customHeight="1">
      <c r="A105" s="7" t="s">
        <v>29</v>
      </c>
      <c r="B105" s="42"/>
      <c r="C105" s="42"/>
    </row>
    <row r="106" spans="1:3" ht="21.95" customHeight="1">
      <c r="A106" s="21" t="s">
        <v>39</v>
      </c>
      <c r="B106" s="39">
        <f t="shared" ref="B106:C106" si="17">B107+B111</f>
        <v>334369.7</v>
      </c>
      <c r="C106" s="39">
        <f t="shared" si="17"/>
        <v>337719.7</v>
      </c>
    </row>
    <row r="107" spans="1:3" ht="12.75" customHeight="1">
      <c r="A107" s="6" t="s">
        <v>40</v>
      </c>
      <c r="B107" s="40">
        <f t="shared" ref="B107:C107" si="18">SUM(B109:B110)</f>
        <v>334369.7</v>
      </c>
      <c r="C107" s="40">
        <f t="shared" si="18"/>
        <v>337719.7</v>
      </c>
    </row>
    <row r="108" spans="1:3" ht="11.1" customHeight="1">
      <c r="A108" s="3" t="s">
        <v>12</v>
      </c>
      <c r="B108" s="38"/>
      <c r="C108" s="38"/>
    </row>
    <row r="109" spans="1:3" ht="12.75" customHeight="1">
      <c r="A109" s="4" t="s">
        <v>35</v>
      </c>
      <c r="B109" s="36">
        <f>316790.8-4870.1</f>
        <v>311920.7</v>
      </c>
      <c r="C109" s="36">
        <f>311920.7+650+2200</f>
        <v>314770.7</v>
      </c>
    </row>
    <row r="110" spans="1:3" ht="12.75" customHeight="1">
      <c r="A110" s="4" t="s">
        <v>41</v>
      </c>
      <c r="B110" s="36">
        <v>22449</v>
      </c>
      <c r="C110" s="36">
        <f>22449+500</f>
        <v>22949</v>
      </c>
    </row>
    <row r="111" spans="1:3" ht="12.75" customHeight="1">
      <c r="A111" s="25" t="s">
        <v>22</v>
      </c>
      <c r="B111" s="41">
        <v>0</v>
      </c>
      <c r="C111" s="41">
        <v>0</v>
      </c>
    </row>
    <row r="112" spans="1:3" ht="9.75" hidden="1" customHeight="1">
      <c r="A112" s="3" t="s">
        <v>12</v>
      </c>
      <c r="B112" s="45"/>
      <c r="C112" s="45"/>
    </row>
    <row r="113" spans="1:3" ht="12.75" hidden="1" customHeight="1">
      <c r="A113" s="4" t="s">
        <v>90</v>
      </c>
      <c r="B113" s="45"/>
      <c r="C113" s="45"/>
    </row>
    <row r="114" spans="1:3" ht="12.75" hidden="1" customHeight="1">
      <c r="A114" s="7" t="s">
        <v>87</v>
      </c>
      <c r="B114" s="46"/>
      <c r="C114" s="46"/>
    </row>
    <row r="115" spans="1:3" ht="21.95" customHeight="1">
      <c r="A115" s="21" t="s">
        <v>42</v>
      </c>
      <c r="B115" s="39">
        <f t="shared" ref="B115:C115" si="19">B116+B122</f>
        <v>456945.5</v>
      </c>
      <c r="C115" s="39">
        <f t="shared" si="19"/>
        <v>413966.5</v>
      </c>
    </row>
    <row r="116" spans="1:3" ht="12.95" customHeight="1">
      <c r="A116" s="6" t="s">
        <v>91</v>
      </c>
      <c r="B116" s="40">
        <f t="shared" ref="B116:C116" si="20">SUM(B118:B121)</f>
        <v>456945.5</v>
      </c>
      <c r="C116" s="40">
        <f t="shared" si="20"/>
        <v>413966.5</v>
      </c>
    </row>
    <row r="117" spans="1:3" ht="11.1" customHeight="1">
      <c r="A117" s="3" t="s">
        <v>12</v>
      </c>
      <c r="B117" s="38"/>
      <c r="C117" s="38"/>
    </row>
    <row r="118" spans="1:3" ht="12.75" customHeight="1">
      <c r="A118" s="4" t="s">
        <v>35</v>
      </c>
      <c r="B118" s="36">
        <f>217926</f>
        <v>217926</v>
      </c>
      <c r="C118" s="36">
        <f>218595+4294+727</f>
        <v>223616</v>
      </c>
    </row>
    <row r="119" spans="1:3" ht="12.75" customHeight="1">
      <c r="A119" s="4" t="s">
        <v>111</v>
      </c>
      <c r="B119" s="36">
        <v>176000</v>
      </c>
      <c r="C119" s="36">
        <v>126000</v>
      </c>
    </row>
    <row r="120" spans="1:3" ht="12.75" customHeight="1">
      <c r="A120" s="4" t="s">
        <v>144</v>
      </c>
      <c r="B120" s="36">
        <v>50000</v>
      </c>
      <c r="C120" s="36">
        <v>50000</v>
      </c>
    </row>
    <row r="121" spans="1:3" ht="12.75" customHeight="1">
      <c r="A121" s="4" t="s">
        <v>41</v>
      </c>
      <c r="B121" s="36">
        <v>13019.5</v>
      </c>
      <c r="C121" s="36">
        <v>14350.5</v>
      </c>
    </row>
    <row r="122" spans="1:3" ht="12.75" customHeight="1">
      <c r="A122" s="25" t="s">
        <v>22</v>
      </c>
      <c r="B122" s="41">
        <v>0</v>
      </c>
      <c r="C122" s="41">
        <v>0</v>
      </c>
    </row>
    <row r="123" spans="1:3" ht="9.75" hidden="1" customHeight="1">
      <c r="A123" s="3" t="s">
        <v>12</v>
      </c>
      <c r="B123" s="45"/>
      <c r="C123" s="45"/>
    </row>
    <row r="124" spans="1:3" ht="12.75" hidden="1" customHeight="1">
      <c r="A124" s="4" t="s">
        <v>29</v>
      </c>
      <c r="B124" s="45"/>
      <c r="C124" s="45"/>
    </row>
    <row r="125" spans="1:3" ht="21.95" customHeight="1">
      <c r="A125" s="21" t="s">
        <v>43</v>
      </c>
      <c r="B125" s="39">
        <f>B126+B131</f>
        <v>140239.6</v>
      </c>
      <c r="C125" s="39">
        <f>C126+C131</f>
        <v>145693.79999999999</v>
      </c>
    </row>
    <row r="126" spans="1:3" ht="15" customHeight="1">
      <c r="A126" s="6" t="s">
        <v>44</v>
      </c>
      <c r="B126" s="40">
        <f>SUM(B128:B130)</f>
        <v>140239.6</v>
      </c>
      <c r="C126" s="40">
        <f>SUM(C128:C130)</f>
        <v>145693.79999999999</v>
      </c>
    </row>
    <row r="127" spans="1:3" ht="11.1" customHeight="1">
      <c r="A127" s="3" t="s">
        <v>12</v>
      </c>
      <c r="B127" s="47"/>
      <c r="C127" s="47"/>
    </row>
    <row r="128" spans="1:3" ht="12.75" customHeight="1">
      <c r="A128" s="4" t="s">
        <v>35</v>
      </c>
      <c r="B128" s="36">
        <f>123300-2528.9</f>
        <v>120771.1</v>
      </c>
      <c r="C128" s="36">
        <f>120771.1+2000+5874.3+1373.2+1831-5874.3</f>
        <v>125975.3</v>
      </c>
    </row>
    <row r="129" spans="1:3" ht="12.75" customHeight="1">
      <c r="A129" s="4" t="s">
        <v>117</v>
      </c>
      <c r="B129" s="36">
        <v>3246</v>
      </c>
      <c r="C129" s="36">
        <v>3246</v>
      </c>
    </row>
    <row r="130" spans="1:3" ht="12.75" customHeight="1">
      <c r="A130" s="4" t="s">
        <v>20</v>
      </c>
      <c r="B130" s="36">
        <f>15922.5+300</f>
        <v>16222.5</v>
      </c>
      <c r="C130" s="36">
        <v>16472.5</v>
      </c>
    </row>
    <row r="131" spans="1:3" ht="12.75" customHeight="1">
      <c r="A131" s="25" t="s">
        <v>22</v>
      </c>
      <c r="B131" s="41">
        <v>0</v>
      </c>
      <c r="C131" s="41">
        <v>0</v>
      </c>
    </row>
    <row r="132" spans="1:3" ht="9.75" hidden="1" customHeight="1">
      <c r="A132" s="3" t="s">
        <v>4</v>
      </c>
      <c r="B132" s="38"/>
      <c r="C132" s="38"/>
    </row>
    <row r="133" spans="1:3" ht="15" hidden="1" customHeight="1">
      <c r="A133" s="4" t="s">
        <v>87</v>
      </c>
      <c r="B133" s="38"/>
      <c r="C133" s="38"/>
    </row>
    <row r="134" spans="1:3" ht="12.75" hidden="1" customHeight="1">
      <c r="A134" s="7" t="s">
        <v>99</v>
      </c>
      <c r="B134" s="42"/>
      <c r="C134" s="42"/>
    </row>
    <row r="135" spans="1:3" ht="19.5" customHeight="1">
      <c r="A135" s="21" t="s">
        <v>133</v>
      </c>
      <c r="B135" s="39">
        <f>B136+B144</f>
        <v>144494.79999999999</v>
      </c>
      <c r="C135" s="39">
        <f>C136+C144</f>
        <v>445987.5</v>
      </c>
    </row>
    <row r="136" spans="1:3" ht="12.75" customHeight="1">
      <c r="A136" s="6" t="s">
        <v>17</v>
      </c>
      <c r="B136" s="40">
        <f>SUM(B138:B143)</f>
        <v>15450.5</v>
      </c>
      <c r="C136" s="40">
        <f>SUM(C138:C143)</f>
        <v>14799.9</v>
      </c>
    </row>
    <row r="137" spans="1:3" ht="12.75" customHeight="1">
      <c r="A137" s="3" t="s">
        <v>12</v>
      </c>
      <c r="B137" s="38"/>
      <c r="C137" s="38"/>
    </row>
    <row r="138" spans="1:3" ht="12.75" customHeight="1">
      <c r="A138" s="4" t="s">
        <v>20</v>
      </c>
      <c r="B138" s="36">
        <v>582</v>
      </c>
      <c r="C138" s="36">
        <v>582</v>
      </c>
    </row>
    <row r="139" spans="1:3" ht="12.75" customHeight="1">
      <c r="A139" s="8" t="s">
        <v>118</v>
      </c>
      <c r="B139" s="36">
        <v>850</v>
      </c>
      <c r="C139" s="36">
        <v>800</v>
      </c>
    </row>
    <row r="140" spans="1:3" ht="12.75" customHeight="1">
      <c r="A140" s="8" t="s">
        <v>155</v>
      </c>
      <c r="B140" s="36">
        <v>1300</v>
      </c>
      <c r="C140" s="36">
        <v>0</v>
      </c>
    </row>
    <row r="141" spans="1:3" ht="12.75" customHeight="1">
      <c r="A141" s="8" t="s">
        <v>135</v>
      </c>
      <c r="B141" s="36">
        <v>3861.2</v>
      </c>
      <c r="C141" s="36">
        <v>3617.9</v>
      </c>
    </row>
    <row r="142" spans="1:3" ht="12.75" customHeight="1">
      <c r="A142" s="8" t="s">
        <v>167</v>
      </c>
      <c r="B142" s="36">
        <v>5357.3</v>
      </c>
      <c r="C142" s="36">
        <v>6300</v>
      </c>
    </row>
    <row r="143" spans="1:3" ht="12.75" customHeight="1">
      <c r="A143" s="4" t="s">
        <v>168</v>
      </c>
      <c r="B143" s="36">
        <v>3500</v>
      </c>
      <c r="C143" s="36">
        <v>3500</v>
      </c>
    </row>
    <row r="144" spans="1:3" ht="12.75" customHeight="1">
      <c r="A144" s="6" t="s">
        <v>22</v>
      </c>
      <c r="B144" s="40">
        <f>SUM(B146:B153)</f>
        <v>129044.3</v>
      </c>
      <c r="C144" s="40">
        <f>SUM(C146:C153)</f>
        <v>431187.6</v>
      </c>
    </row>
    <row r="145" spans="1:3" ht="12.75" customHeight="1">
      <c r="A145" s="3" t="s">
        <v>12</v>
      </c>
      <c r="B145" s="45"/>
      <c r="C145" s="45"/>
    </row>
    <row r="146" spans="1:3" ht="12.75" customHeight="1">
      <c r="A146" s="8" t="s">
        <v>155</v>
      </c>
      <c r="B146" s="36">
        <v>2100</v>
      </c>
      <c r="C146" s="36">
        <v>0</v>
      </c>
    </row>
    <row r="147" spans="1:3" ht="12.75" customHeight="1">
      <c r="A147" s="4" t="s">
        <v>135</v>
      </c>
      <c r="B147" s="36">
        <v>4364.3</v>
      </c>
      <c r="C147" s="36">
        <v>4607.6000000000004</v>
      </c>
    </row>
    <row r="148" spans="1:3" ht="12.75" customHeight="1">
      <c r="A148" s="4" t="s">
        <v>136</v>
      </c>
      <c r="B148" s="36">
        <v>13580</v>
      </c>
      <c r="C148" s="36">
        <v>13580</v>
      </c>
    </row>
    <row r="149" spans="1:3" ht="13.5" customHeight="1">
      <c r="A149" s="29" t="s">
        <v>169</v>
      </c>
      <c r="B149" s="45">
        <v>100000</v>
      </c>
      <c r="C149" s="45">
        <v>350000</v>
      </c>
    </row>
    <row r="150" spans="1:3" ht="12.75" customHeight="1">
      <c r="A150" s="8" t="s">
        <v>165</v>
      </c>
      <c r="B150" s="45"/>
      <c r="C150" s="45">
        <v>20000</v>
      </c>
    </row>
    <row r="151" spans="1:3" ht="12.75" customHeight="1">
      <c r="A151" s="8" t="s">
        <v>137</v>
      </c>
      <c r="B151" s="45">
        <v>9000</v>
      </c>
      <c r="C151" s="45">
        <v>35000</v>
      </c>
    </row>
    <row r="152" spans="1:3" ht="12.75" customHeight="1">
      <c r="A152" s="9" t="s">
        <v>166</v>
      </c>
      <c r="B152" s="46"/>
      <c r="C152" s="46">
        <v>8000</v>
      </c>
    </row>
    <row r="153" spans="1:3" ht="12.75" hidden="1" customHeight="1">
      <c r="A153" s="8" t="s">
        <v>29</v>
      </c>
      <c r="B153" s="45"/>
      <c r="C153" s="45"/>
    </row>
    <row r="154" spans="1:3" ht="21.95" customHeight="1">
      <c r="A154" s="21" t="s">
        <v>45</v>
      </c>
      <c r="B154" s="39">
        <f t="shared" ref="B154:C154" si="21">B155+B160</f>
        <v>163493.19999999998</v>
      </c>
      <c r="C154" s="39">
        <f t="shared" si="21"/>
        <v>163493.19999999998</v>
      </c>
    </row>
    <row r="155" spans="1:3" ht="13.5" customHeight="1">
      <c r="A155" s="6" t="s">
        <v>46</v>
      </c>
      <c r="B155" s="40">
        <f>SUM(B157:B159)</f>
        <v>163493.19999999998</v>
      </c>
      <c r="C155" s="40">
        <f>SUM(C157:C159)</f>
        <v>163493.19999999998</v>
      </c>
    </row>
    <row r="156" spans="1:3" ht="12.75" customHeight="1">
      <c r="A156" s="3" t="s">
        <v>12</v>
      </c>
      <c r="B156" s="48"/>
      <c r="C156" s="48"/>
    </row>
    <row r="157" spans="1:3" ht="12.75" customHeight="1">
      <c r="A157" s="4" t="s">
        <v>47</v>
      </c>
      <c r="B157" s="36">
        <f>129351-2274.5-1708.8-178.1+3900+500</f>
        <v>129589.59999999999</v>
      </c>
      <c r="C157" s="36">
        <f>129351-2274.5-1708.8-178.1+3900+500</f>
        <v>129589.59999999999</v>
      </c>
    </row>
    <row r="158" spans="1:3" ht="12.75" customHeight="1">
      <c r="A158" s="4" t="s">
        <v>109</v>
      </c>
      <c r="B158" s="36">
        <v>26000</v>
      </c>
      <c r="C158" s="36">
        <v>26000</v>
      </c>
    </row>
    <row r="159" spans="1:3" ht="12.75" customHeight="1">
      <c r="A159" s="4" t="s">
        <v>20</v>
      </c>
      <c r="B159" s="36">
        <v>7903.6</v>
      </c>
      <c r="C159" s="36">
        <v>7903.6</v>
      </c>
    </row>
    <row r="160" spans="1:3" ht="12.75" customHeight="1">
      <c r="A160" s="25" t="s">
        <v>22</v>
      </c>
      <c r="B160" s="41">
        <v>0</v>
      </c>
      <c r="C160" s="41">
        <v>0</v>
      </c>
    </row>
    <row r="161" spans="1:3" ht="9.75" hidden="1" customHeight="1">
      <c r="A161" s="3" t="s">
        <v>4</v>
      </c>
      <c r="B161" s="38"/>
      <c r="C161" s="38"/>
    </row>
    <row r="162" spans="1:3" ht="12.75" hidden="1" customHeight="1">
      <c r="A162" s="4" t="s">
        <v>105</v>
      </c>
      <c r="B162" s="38"/>
      <c r="C162" s="38"/>
    </row>
    <row r="163" spans="1:3" ht="12.75" hidden="1" customHeight="1">
      <c r="A163" s="7" t="s">
        <v>29</v>
      </c>
      <c r="B163" s="42"/>
      <c r="C163" s="42"/>
    </row>
    <row r="164" spans="1:3" ht="21.95" customHeight="1">
      <c r="A164" s="33" t="s">
        <v>171</v>
      </c>
      <c r="B164" s="39">
        <f t="shared" ref="B164:C164" si="22">B165+B170</f>
        <v>73191.600000000006</v>
      </c>
      <c r="C164" s="39">
        <f t="shared" si="22"/>
        <v>81453.8</v>
      </c>
    </row>
    <row r="165" spans="1:3" ht="12.75" customHeight="1">
      <c r="A165" s="6" t="s">
        <v>17</v>
      </c>
      <c r="B165" s="40">
        <f>SUM(B167:B169)-B168</f>
        <v>59191.6</v>
      </c>
      <c r="C165" s="40">
        <f>SUM(C167:C169)-C168</f>
        <v>64453.8</v>
      </c>
    </row>
    <row r="166" spans="1:3" ht="11.1" customHeight="1">
      <c r="A166" s="3" t="s">
        <v>12</v>
      </c>
      <c r="B166" s="38"/>
      <c r="C166" s="38"/>
    </row>
    <row r="167" spans="1:3" ht="12.75" customHeight="1">
      <c r="A167" s="4" t="s">
        <v>20</v>
      </c>
      <c r="B167" s="36">
        <f>14336.6-3645+1500</f>
        <v>12191.6</v>
      </c>
      <c r="C167" s="36">
        <f>16653.8+1000-1200</f>
        <v>16453.8</v>
      </c>
    </row>
    <row r="168" spans="1:3" ht="12.75" hidden="1" customHeight="1">
      <c r="A168" s="4" t="s">
        <v>123</v>
      </c>
      <c r="B168" s="36"/>
      <c r="C168" s="36"/>
    </row>
    <row r="169" spans="1:3" ht="12.75" customHeight="1">
      <c r="A169" s="4" t="s">
        <v>138</v>
      </c>
      <c r="B169" s="36">
        <v>47000</v>
      </c>
      <c r="C169" s="36">
        <f>47000+1000</f>
        <v>48000</v>
      </c>
    </row>
    <row r="170" spans="1:3" ht="12.75" customHeight="1">
      <c r="A170" s="6" t="s">
        <v>22</v>
      </c>
      <c r="B170" s="40">
        <f>B173+B174</f>
        <v>14000</v>
      </c>
      <c r="C170" s="40">
        <f>C173+C172+C174</f>
        <v>17000</v>
      </c>
    </row>
    <row r="171" spans="1:3" ht="9" customHeight="1">
      <c r="A171" s="3" t="s">
        <v>12</v>
      </c>
      <c r="B171" s="45"/>
      <c r="C171" s="45"/>
    </row>
    <row r="172" spans="1:3" ht="14.25" customHeight="1">
      <c r="A172" s="4" t="s">
        <v>177</v>
      </c>
      <c r="B172" s="45"/>
      <c r="C172" s="45">
        <v>3000</v>
      </c>
    </row>
    <row r="173" spans="1:3" ht="12.75" customHeight="1">
      <c r="A173" s="4" t="s">
        <v>154</v>
      </c>
      <c r="B173" s="45">
        <v>5000</v>
      </c>
      <c r="C173" s="45">
        <v>5000</v>
      </c>
    </row>
    <row r="174" spans="1:3" ht="12.75" customHeight="1">
      <c r="A174" s="9" t="s">
        <v>176</v>
      </c>
      <c r="B174" s="46">
        <v>9000</v>
      </c>
      <c r="C174" s="46">
        <v>9000</v>
      </c>
    </row>
    <row r="175" spans="1:3" ht="12.75" hidden="1" customHeight="1">
      <c r="A175" s="4" t="s">
        <v>99</v>
      </c>
      <c r="B175" s="45"/>
      <c r="C175" s="45"/>
    </row>
    <row r="176" spans="1:3" ht="24.95" customHeight="1">
      <c r="A176" s="21" t="s">
        <v>48</v>
      </c>
      <c r="B176" s="39">
        <f t="shared" ref="B176:C176" si="23">B177+B180</f>
        <v>2042.3</v>
      </c>
      <c r="C176" s="39">
        <f t="shared" si="23"/>
        <v>2042.3</v>
      </c>
    </row>
    <row r="177" spans="1:3" ht="15" customHeight="1">
      <c r="A177" s="6" t="s">
        <v>17</v>
      </c>
      <c r="B177" s="40">
        <f t="shared" ref="B177:C177" si="24">B179</f>
        <v>2042.3</v>
      </c>
      <c r="C177" s="40">
        <f t="shared" si="24"/>
        <v>2042.3</v>
      </c>
    </row>
    <row r="178" spans="1:3" ht="11.1" customHeight="1">
      <c r="A178" s="3" t="s">
        <v>12</v>
      </c>
      <c r="B178" s="38"/>
      <c r="C178" s="38"/>
    </row>
    <row r="179" spans="1:3" ht="12.75" customHeight="1">
      <c r="A179" s="4" t="s">
        <v>41</v>
      </c>
      <c r="B179" s="36">
        <v>2042.3</v>
      </c>
      <c r="C179" s="36">
        <v>2042.3</v>
      </c>
    </row>
    <row r="180" spans="1:3" ht="12" customHeight="1">
      <c r="A180" s="25" t="s">
        <v>22</v>
      </c>
      <c r="B180" s="41">
        <v>0</v>
      </c>
      <c r="C180" s="41">
        <v>0</v>
      </c>
    </row>
    <row r="181" spans="1:3" ht="11.1" hidden="1" customHeight="1">
      <c r="A181" s="3" t="s">
        <v>12</v>
      </c>
      <c r="B181" s="45"/>
      <c r="C181" s="45"/>
    </row>
    <row r="182" spans="1:3" ht="12.75" hidden="1" customHeight="1">
      <c r="A182" s="7" t="s">
        <v>29</v>
      </c>
      <c r="B182" s="42"/>
      <c r="C182" s="42"/>
    </row>
    <row r="183" spans="1:3" ht="18.95" customHeight="1">
      <c r="A183" s="21" t="s">
        <v>49</v>
      </c>
      <c r="B183" s="39">
        <f>B184+B189</f>
        <v>81082</v>
      </c>
      <c r="C183" s="39">
        <f>C184+C189</f>
        <v>76892.299999999988</v>
      </c>
    </row>
    <row r="184" spans="1:3" ht="15" customHeight="1">
      <c r="A184" s="6" t="s">
        <v>17</v>
      </c>
      <c r="B184" s="40">
        <f t="shared" ref="B184:C184" si="25">SUM(B186:B188)</f>
        <v>81082</v>
      </c>
      <c r="C184" s="40">
        <f t="shared" si="25"/>
        <v>76892.299999999988</v>
      </c>
    </row>
    <row r="185" spans="1:3" ht="11.1" customHeight="1">
      <c r="A185" s="3" t="s">
        <v>12</v>
      </c>
      <c r="B185" s="38"/>
      <c r="C185" s="38"/>
    </row>
    <row r="186" spans="1:3" ht="12.75" customHeight="1">
      <c r="A186" s="4" t="s">
        <v>153</v>
      </c>
      <c r="B186" s="36">
        <v>30000</v>
      </c>
      <c r="C186" s="36">
        <f>15000+4800-1000+200-6000-1000</f>
        <v>12000</v>
      </c>
    </row>
    <row r="187" spans="1:3" ht="12.75" customHeight="1">
      <c r="A187" s="8" t="s">
        <v>170</v>
      </c>
      <c r="B187" s="36"/>
      <c r="C187" s="36">
        <v>15000</v>
      </c>
    </row>
    <row r="188" spans="1:3" ht="12.75" customHeight="1">
      <c r="A188" s="7" t="s">
        <v>141</v>
      </c>
      <c r="B188" s="42">
        <f>51618-536</f>
        <v>51082</v>
      </c>
      <c r="C188" s="42">
        <f>54618-1789.8-2000+5.2+445.4-1823+579.7-1686.8+953.4+53.2-36.6+239.6-21+355</f>
        <v>49892.299999999988</v>
      </c>
    </row>
    <row r="189" spans="1:3" ht="12.75" hidden="1" customHeight="1">
      <c r="A189" s="6" t="s">
        <v>22</v>
      </c>
      <c r="B189" s="40">
        <f t="shared" ref="B189:C189" si="26">B191</f>
        <v>0</v>
      </c>
      <c r="C189" s="40">
        <f t="shared" si="26"/>
        <v>0</v>
      </c>
    </row>
    <row r="190" spans="1:3" ht="8.25" hidden="1" customHeight="1">
      <c r="A190" s="3" t="s">
        <v>12</v>
      </c>
      <c r="B190" s="45"/>
      <c r="C190" s="45"/>
    </row>
    <row r="191" spans="1:3" ht="12.75" hidden="1" customHeight="1">
      <c r="A191" s="7" t="s">
        <v>139</v>
      </c>
      <c r="B191" s="42"/>
      <c r="C191" s="42"/>
    </row>
    <row r="192" spans="1:3" ht="18.75" customHeight="1">
      <c r="A192" s="21" t="s">
        <v>158</v>
      </c>
      <c r="B192" s="39">
        <f t="shared" ref="B192:C192" si="27">B193+B204</f>
        <v>62993.2</v>
      </c>
      <c r="C192" s="39">
        <f t="shared" si="27"/>
        <v>60902.299999999996</v>
      </c>
    </row>
    <row r="193" spans="1:3" ht="12.75" customHeight="1">
      <c r="A193" s="6" t="s">
        <v>17</v>
      </c>
      <c r="B193" s="40">
        <f t="shared" ref="B193:C193" si="28">SUM(B195:B203)</f>
        <v>45993.2</v>
      </c>
      <c r="C193" s="40">
        <f t="shared" si="28"/>
        <v>48902.299999999996</v>
      </c>
    </row>
    <row r="194" spans="1:3" ht="12.75" customHeight="1">
      <c r="A194" s="4" t="s">
        <v>145</v>
      </c>
      <c r="B194" s="49"/>
      <c r="C194" s="49"/>
    </row>
    <row r="195" spans="1:3" ht="12.75" customHeight="1">
      <c r="A195" s="4" t="s">
        <v>131</v>
      </c>
      <c r="B195" s="49">
        <v>5248.6</v>
      </c>
      <c r="C195" s="49">
        <v>5248.6</v>
      </c>
    </row>
    <row r="196" spans="1:3" ht="12.75" customHeight="1">
      <c r="A196" s="4" t="s">
        <v>150</v>
      </c>
      <c r="B196" s="49">
        <v>3000</v>
      </c>
      <c r="C196" s="49">
        <v>3000</v>
      </c>
    </row>
    <row r="197" spans="1:3" ht="12.75" customHeight="1">
      <c r="A197" s="4" t="s">
        <v>151</v>
      </c>
      <c r="B197" s="49">
        <v>5520</v>
      </c>
      <c r="C197" s="49">
        <v>5520</v>
      </c>
    </row>
    <row r="198" spans="1:3" ht="12.75" customHeight="1">
      <c r="A198" s="4" t="s">
        <v>152</v>
      </c>
      <c r="B198" s="49">
        <v>3680</v>
      </c>
      <c r="C198" s="49">
        <v>3680</v>
      </c>
    </row>
    <row r="199" spans="1:3" ht="12.75" customHeight="1">
      <c r="A199" s="4" t="s">
        <v>50</v>
      </c>
      <c r="B199" s="49">
        <v>2604</v>
      </c>
      <c r="C199" s="49">
        <f>3104+1200</f>
        <v>4304</v>
      </c>
    </row>
    <row r="200" spans="1:3" ht="12.75" customHeight="1">
      <c r="A200" s="4" t="s">
        <v>51</v>
      </c>
      <c r="B200" s="49">
        <v>1395.9</v>
      </c>
      <c r="C200" s="49">
        <v>2000</v>
      </c>
    </row>
    <row r="201" spans="1:3" ht="12.75" customHeight="1">
      <c r="A201" s="4" t="s">
        <v>52</v>
      </c>
      <c r="B201" s="49">
        <v>9380</v>
      </c>
      <c r="C201" s="49">
        <v>9380</v>
      </c>
    </row>
    <row r="202" spans="1:3" ht="12.75" customHeight="1">
      <c r="A202" s="4" t="s">
        <v>53</v>
      </c>
      <c r="B202" s="49">
        <f>6519.7-3000+3645</f>
        <v>7164.7</v>
      </c>
      <c r="C202" s="49">
        <v>7769.7</v>
      </c>
    </row>
    <row r="203" spans="1:3" ht="12.75" customHeight="1">
      <c r="A203" s="4" t="s">
        <v>130</v>
      </c>
      <c r="B203" s="49">
        <v>8000</v>
      </c>
      <c r="C203" s="49">
        <v>8000</v>
      </c>
    </row>
    <row r="204" spans="1:3" ht="12.75" customHeight="1">
      <c r="A204" s="6" t="s">
        <v>22</v>
      </c>
      <c r="B204" s="40">
        <f t="shared" ref="B204:C204" si="29">B205</f>
        <v>17000</v>
      </c>
      <c r="C204" s="40">
        <f t="shared" si="29"/>
        <v>12000</v>
      </c>
    </row>
    <row r="205" spans="1:3" ht="12.75" customHeight="1">
      <c r="A205" s="7" t="s">
        <v>146</v>
      </c>
      <c r="B205" s="50">
        <v>17000</v>
      </c>
      <c r="C205" s="50">
        <v>12000</v>
      </c>
    </row>
    <row r="206" spans="1:3" ht="18" customHeight="1">
      <c r="A206" s="21" t="s">
        <v>106</v>
      </c>
      <c r="B206" s="39">
        <f t="shared" ref="B206:C206" si="30">B207</f>
        <v>3000</v>
      </c>
      <c r="C206" s="39">
        <f t="shared" si="30"/>
        <v>0</v>
      </c>
    </row>
    <row r="207" spans="1:3" ht="12.75" customHeight="1">
      <c r="A207" s="6" t="s">
        <v>17</v>
      </c>
      <c r="B207" s="40">
        <f t="shared" ref="B207:C207" si="31">B209</f>
        <v>3000</v>
      </c>
      <c r="C207" s="40">
        <f t="shared" si="31"/>
        <v>0</v>
      </c>
    </row>
    <row r="208" spans="1:3" ht="12.75" customHeight="1">
      <c r="A208" s="3" t="s">
        <v>12</v>
      </c>
      <c r="B208" s="49"/>
      <c r="C208" s="49"/>
    </row>
    <row r="209" spans="1:3" ht="12.75" customHeight="1">
      <c r="A209" s="7" t="s">
        <v>20</v>
      </c>
      <c r="B209" s="50">
        <v>3000</v>
      </c>
      <c r="C209" s="50">
        <v>0</v>
      </c>
    </row>
    <row r="210" spans="1:3" ht="21.75" customHeight="1">
      <c r="A210" s="21" t="s">
        <v>148</v>
      </c>
      <c r="B210" s="39">
        <f>B214+B226</f>
        <v>114100</v>
      </c>
      <c r="C210" s="39">
        <f>C214+C226</f>
        <v>154020</v>
      </c>
    </row>
    <row r="211" spans="1:3" ht="14.1" hidden="1" customHeight="1">
      <c r="A211" s="10" t="s">
        <v>114</v>
      </c>
      <c r="B211" s="51"/>
      <c r="C211" s="51"/>
    </row>
    <row r="212" spans="1:3" ht="14.1" hidden="1" customHeight="1">
      <c r="A212" s="4" t="s">
        <v>54</v>
      </c>
      <c r="B212" s="36"/>
      <c r="C212" s="36"/>
    </row>
    <row r="213" spans="1:3" ht="14.1" hidden="1" customHeight="1">
      <c r="A213" s="4" t="s">
        <v>55</v>
      </c>
      <c r="B213" s="36"/>
      <c r="C213" s="36"/>
    </row>
    <row r="214" spans="1:3" ht="14.1" customHeight="1">
      <c r="A214" s="27" t="s">
        <v>143</v>
      </c>
      <c r="B214" s="52">
        <f t="shared" ref="B214" si="32">SUM(B215:B225)</f>
        <v>28175</v>
      </c>
      <c r="C214" s="52">
        <f t="shared" ref="C214" si="33">SUM(C215:C225)</f>
        <v>47550</v>
      </c>
    </row>
    <row r="215" spans="1:3" ht="14.1" customHeight="1">
      <c r="A215" s="4" t="s">
        <v>56</v>
      </c>
      <c r="B215" s="36">
        <v>28175</v>
      </c>
      <c r="C215" s="36">
        <v>47550</v>
      </c>
    </row>
    <row r="216" spans="1:3" ht="14.1" hidden="1" customHeight="1">
      <c r="A216" s="4" t="s">
        <v>115</v>
      </c>
      <c r="B216" s="36"/>
      <c r="C216" s="36"/>
    </row>
    <row r="217" spans="1:3" ht="14.1" hidden="1" customHeight="1">
      <c r="A217" s="4" t="s">
        <v>100</v>
      </c>
      <c r="B217" s="36"/>
      <c r="C217" s="36"/>
    </row>
    <row r="218" spans="1:3" ht="14.1" hidden="1" customHeight="1">
      <c r="A218" s="4" t="s">
        <v>57</v>
      </c>
      <c r="B218" s="36"/>
      <c r="C218" s="36"/>
    </row>
    <row r="219" spans="1:3" ht="14.1" hidden="1" customHeight="1">
      <c r="A219" s="4" t="s">
        <v>92</v>
      </c>
      <c r="B219" s="36"/>
      <c r="C219" s="36"/>
    </row>
    <row r="220" spans="1:3" ht="14.1" hidden="1" customHeight="1">
      <c r="A220" s="4" t="s">
        <v>101</v>
      </c>
      <c r="B220" s="36"/>
      <c r="C220" s="36"/>
    </row>
    <row r="221" spans="1:3" ht="14.1" hidden="1" customHeight="1">
      <c r="A221" s="4" t="s">
        <v>58</v>
      </c>
      <c r="B221" s="36"/>
      <c r="C221" s="36"/>
    </row>
    <row r="222" spans="1:3" ht="14.1" hidden="1" customHeight="1">
      <c r="A222" s="4" t="s">
        <v>102</v>
      </c>
      <c r="B222" s="36"/>
      <c r="C222" s="36"/>
    </row>
    <row r="223" spans="1:3" ht="14.1" hidden="1" customHeight="1">
      <c r="A223" s="4" t="s">
        <v>93</v>
      </c>
      <c r="B223" s="36"/>
      <c r="C223" s="36"/>
    </row>
    <row r="224" spans="1:3" ht="14.1" hidden="1" customHeight="1">
      <c r="A224" s="4" t="s">
        <v>103</v>
      </c>
      <c r="B224" s="36"/>
      <c r="C224" s="36"/>
    </row>
    <row r="225" spans="1:3" ht="14.1" hidden="1" customHeight="1">
      <c r="A225" s="4" t="s">
        <v>94</v>
      </c>
      <c r="B225" s="36"/>
      <c r="C225" s="36"/>
    </row>
    <row r="226" spans="1:3" ht="14.1" customHeight="1">
      <c r="A226" s="27" t="s">
        <v>147</v>
      </c>
      <c r="B226" s="52">
        <f t="shared" ref="B226:C226" si="34">SUM(B227:B236)</f>
        <v>85925</v>
      </c>
      <c r="C226" s="52">
        <f t="shared" si="34"/>
        <v>106470</v>
      </c>
    </row>
    <row r="227" spans="1:3" ht="14.1" customHeight="1">
      <c r="A227" s="4" t="s">
        <v>56</v>
      </c>
      <c r="B227" s="36">
        <f>18000+3000+10000+1000+2125</f>
        <v>34125</v>
      </c>
      <c r="C227" s="36">
        <f>106470-420-37000</f>
        <v>69050</v>
      </c>
    </row>
    <row r="228" spans="1:3" ht="14.1" customHeight="1">
      <c r="A228" s="4" t="s">
        <v>115</v>
      </c>
      <c r="B228" s="36">
        <v>4000</v>
      </c>
      <c r="C228" s="36">
        <v>420</v>
      </c>
    </row>
    <row r="229" spans="1:3" ht="14.1" hidden="1" customHeight="1">
      <c r="A229" s="4" t="s">
        <v>100</v>
      </c>
      <c r="B229" s="36"/>
      <c r="C229" s="36"/>
    </row>
    <row r="230" spans="1:3" ht="14.1" hidden="1" customHeight="1">
      <c r="A230" s="4" t="s">
        <v>101</v>
      </c>
      <c r="B230" s="36"/>
      <c r="C230" s="36"/>
    </row>
    <row r="231" spans="1:3" ht="14.1" customHeight="1">
      <c r="A231" s="4" t="s">
        <v>93</v>
      </c>
      <c r="B231" s="36">
        <v>25000</v>
      </c>
      <c r="C231" s="36"/>
    </row>
    <row r="232" spans="1:3" ht="14.1" customHeight="1">
      <c r="A232" s="4" t="s">
        <v>57</v>
      </c>
      <c r="B232" s="36">
        <v>20000</v>
      </c>
      <c r="C232" s="36">
        <v>37000</v>
      </c>
    </row>
    <row r="233" spans="1:3" ht="14.1" hidden="1" customHeight="1">
      <c r="A233" s="4" t="s">
        <v>102</v>
      </c>
      <c r="B233" s="36"/>
      <c r="C233" s="36"/>
    </row>
    <row r="234" spans="1:3" ht="14.1" customHeight="1">
      <c r="A234" s="4" t="s">
        <v>103</v>
      </c>
      <c r="B234" s="36">
        <v>300</v>
      </c>
      <c r="C234" s="36"/>
    </row>
    <row r="235" spans="1:3" ht="14.1" customHeight="1">
      <c r="A235" s="7" t="s">
        <v>58</v>
      </c>
      <c r="B235" s="42">
        <v>2500</v>
      </c>
      <c r="C235" s="42"/>
    </row>
    <row r="236" spans="1:3" ht="14.1" hidden="1" customHeight="1">
      <c r="A236" s="7" t="s">
        <v>94</v>
      </c>
      <c r="B236" s="42"/>
      <c r="C236" s="42"/>
    </row>
    <row r="237" spans="1:3" ht="20.100000000000001" customHeight="1">
      <c r="A237" s="21" t="s">
        <v>116</v>
      </c>
      <c r="B237" s="39">
        <f>B242+B245+B250+B254+B258+B264+B272+B277+B283+B248</f>
        <v>108000</v>
      </c>
      <c r="C237" s="39">
        <f>C239+C240</f>
        <v>134120</v>
      </c>
    </row>
    <row r="238" spans="1:3" ht="11.1" customHeight="1">
      <c r="A238" s="4" t="s">
        <v>12</v>
      </c>
      <c r="B238" s="35"/>
      <c r="C238" s="35"/>
    </row>
    <row r="239" spans="1:3" ht="12.75" customHeight="1">
      <c r="A239" s="5" t="s">
        <v>17</v>
      </c>
      <c r="B239" s="35">
        <f>B255+B260+B267+B270+B274+B279+B288+B269+B281+B284+B262+B285</f>
        <v>13785.5</v>
      </c>
      <c r="C239" s="35">
        <f>C255+C260+C267+C270+C274+C279+C288+C269+C281+C284+C262+C285</f>
        <v>20750</v>
      </c>
    </row>
    <row r="240" spans="1:3" ht="12.75" customHeight="1">
      <c r="A240" s="5" t="s">
        <v>22</v>
      </c>
      <c r="B240" s="35">
        <f>B242+B245+B250+B254+B258+B264+B272+B277-B239+B283</f>
        <v>94214.5</v>
      </c>
      <c r="C240" s="35">
        <f>C242+C245+C250+C254+C258+C264+C272+C277-C239+C283</f>
        <v>113370</v>
      </c>
    </row>
    <row r="241" spans="1:3" ht="12.75" customHeight="1">
      <c r="A241" s="3" t="s">
        <v>59</v>
      </c>
      <c r="B241" s="36"/>
      <c r="C241" s="36"/>
    </row>
    <row r="242" spans="1:3" ht="12.75" customHeight="1">
      <c r="A242" s="10" t="s">
        <v>60</v>
      </c>
      <c r="B242" s="51">
        <v>2000</v>
      </c>
      <c r="C242" s="51">
        <v>0</v>
      </c>
    </row>
    <row r="243" spans="1:3" ht="12.75" customHeight="1">
      <c r="A243" s="4" t="s">
        <v>61</v>
      </c>
      <c r="B243" s="36">
        <v>2000</v>
      </c>
      <c r="C243" s="36"/>
    </row>
    <row r="244" spans="1:3" ht="12.75" hidden="1" customHeight="1">
      <c r="A244" s="4" t="s">
        <v>62</v>
      </c>
      <c r="B244" s="36"/>
      <c r="C244" s="36"/>
    </row>
    <row r="245" spans="1:3" ht="12.75" customHeight="1">
      <c r="A245" s="10" t="s">
        <v>63</v>
      </c>
      <c r="B245" s="51">
        <v>560</v>
      </c>
      <c r="C245" s="51">
        <v>3000</v>
      </c>
    </row>
    <row r="246" spans="1:3" ht="12.75" customHeight="1">
      <c r="A246" s="4" t="s">
        <v>61</v>
      </c>
      <c r="B246" s="36">
        <v>560</v>
      </c>
      <c r="C246" s="36">
        <v>3000</v>
      </c>
    </row>
    <row r="247" spans="1:3" ht="12.75" hidden="1" customHeight="1">
      <c r="A247" s="4" t="s">
        <v>62</v>
      </c>
      <c r="B247" s="36"/>
      <c r="C247" s="36"/>
    </row>
    <row r="248" spans="1:3" ht="12.75" hidden="1" customHeight="1">
      <c r="A248" s="10" t="s">
        <v>112</v>
      </c>
      <c r="B248" s="36"/>
      <c r="C248" s="36"/>
    </row>
    <row r="249" spans="1:3" ht="12.75" hidden="1" customHeight="1">
      <c r="A249" s="4" t="s">
        <v>113</v>
      </c>
      <c r="B249" s="36"/>
      <c r="C249" s="36"/>
    </row>
    <row r="250" spans="1:3" ht="12.75" customHeight="1">
      <c r="A250" s="10" t="s">
        <v>64</v>
      </c>
      <c r="B250" s="51">
        <v>17000</v>
      </c>
      <c r="C250" s="51">
        <v>24000</v>
      </c>
    </row>
    <row r="251" spans="1:3" ht="12.75" customHeight="1">
      <c r="A251" s="4" t="s">
        <v>65</v>
      </c>
      <c r="B251" s="36">
        <v>5000</v>
      </c>
      <c r="C251" s="36">
        <v>15000</v>
      </c>
    </row>
    <row r="252" spans="1:3" ht="12.75" customHeight="1">
      <c r="A252" s="4" t="s">
        <v>66</v>
      </c>
      <c r="B252" s="36">
        <v>10000</v>
      </c>
      <c r="C252" s="36">
        <v>9000</v>
      </c>
    </row>
    <row r="253" spans="1:3" ht="12.75" customHeight="1">
      <c r="A253" s="4" t="s">
        <v>62</v>
      </c>
      <c r="B253" s="36">
        <v>2000</v>
      </c>
      <c r="C253" s="36"/>
    </row>
    <row r="254" spans="1:3" ht="12.75" customHeight="1">
      <c r="A254" s="10" t="s">
        <v>67</v>
      </c>
      <c r="B254" s="51">
        <v>2600.5</v>
      </c>
      <c r="C254" s="51">
        <v>2120</v>
      </c>
    </row>
    <row r="255" spans="1:3" ht="12.75" customHeight="1">
      <c r="A255" s="4" t="s">
        <v>68</v>
      </c>
      <c r="B255" s="36">
        <v>2600.5</v>
      </c>
      <c r="C255" s="36">
        <v>1560</v>
      </c>
    </row>
    <row r="256" spans="1:3" ht="12.75" customHeight="1">
      <c r="A256" s="4" t="s">
        <v>66</v>
      </c>
      <c r="B256" s="36"/>
      <c r="C256" s="36">
        <v>560</v>
      </c>
    </row>
    <row r="257" spans="1:3" ht="12.75" hidden="1" customHeight="1">
      <c r="A257" s="4" t="s">
        <v>62</v>
      </c>
      <c r="B257" s="36"/>
      <c r="C257" s="36"/>
    </row>
    <row r="258" spans="1:3" ht="12.75" customHeight="1">
      <c r="A258" s="10" t="s">
        <v>69</v>
      </c>
      <c r="B258" s="51">
        <f>22800+3000</f>
        <v>25800</v>
      </c>
      <c r="C258" s="51">
        <v>32000</v>
      </c>
    </row>
    <row r="259" spans="1:3" ht="12.75" customHeight="1">
      <c r="A259" s="4" t="s">
        <v>70</v>
      </c>
      <c r="B259" s="36">
        <v>19200</v>
      </c>
      <c r="C259" s="36">
        <v>22700</v>
      </c>
    </row>
    <row r="260" spans="1:3" ht="12.75" customHeight="1">
      <c r="A260" s="4" t="s">
        <v>76</v>
      </c>
      <c r="B260" s="36">
        <v>6600</v>
      </c>
      <c r="C260" s="36">
        <v>6000</v>
      </c>
    </row>
    <row r="261" spans="1:3" ht="12.75" hidden="1" customHeight="1">
      <c r="A261" s="4" t="s">
        <v>71</v>
      </c>
      <c r="B261" s="36"/>
      <c r="C261" s="36"/>
    </row>
    <row r="262" spans="1:3" ht="12.75" customHeight="1">
      <c r="A262" s="4" t="s">
        <v>74</v>
      </c>
      <c r="B262" s="36"/>
      <c r="C262" s="36">
        <v>3300</v>
      </c>
    </row>
    <row r="263" spans="1:3" ht="12.75" hidden="1" customHeight="1">
      <c r="A263" s="4" t="s">
        <v>62</v>
      </c>
      <c r="B263" s="36"/>
      <c r="C263" s="36"/>
    </row>
    <row r="264" spans="1:3" ht="12.75" customHeight="1">
      <c r="A264" s="10" t="s">
        <v>72</v>
      </c>
      <c r="B264" s="51">
        <f>B265+B266+B267+B268+B269+B270+B271</f>
        <v>40539.5</v>
      </c>
      <c r="C264" s="51">
        <f>SUM(C265:C271)</f>
        <v>45000</v>
      </c>
    </row>
    <row r="265" spans="1:3" ht="12.75" customHeight="1">
      <c r="A265" s="4" t="s">
        <v>61</v>
      </c>
      <c r="B265" s="36">
        <v>13680</v>
      </c>
      <c r="C265" s="36">
        <v>11300</v>
      </c>
    </row>
    <row r="266" spans="1:3" ht="12.75" customHeight="1">
      <c r="A266" s="4" t="s">
        <v>73</v>
      </c>
      <c r="B266" s="36">
        <v>20210</v>
      </c>
      <c r="C266" s="36">
        <v>4000</v>
      </c>
    </row>
    <row r="267" spans="1:3" ht="12.75" hidden="1" customHeight="1">
      <c r="A267" s="4" t="s">
        <v>95</v>
      </c>
      <c r="B267" s="36"/>
      <c r="C267" s="36"/>
    </row>
    <row r="268" spans="1:3" ht="12.75" customHeight="1">
      <c r="A268" s="4" t="s">
        <v>97</v>
      </c>
      <c r="B268" s="36"/>
      <c r="C268" s="36">
        <v>19462</v>
      </c>
    </row>
    <row r="269" spans="1:3" ht="12.75" customHeight="1">
      <c r="A269" s="4" t="s">
        <v>76</v>
      </c>
      <c r="B269" s="36"/>
      <c r="C269" s="36">
        <v>4000</v>
      </c>
    </row>
    <row r="270" spans="1:3" ht="12.75" customHeight="1">
      <c r="A270" s="4" t="s">
        <v>74</v>
      </c>
      <c r="B270" s="36">
        <v>4320</v>
      </c>
      <c r="C270" s="36">
        <v>4700</v>
      </c>
    </row>
    <row r="271" spans="1:3" ht="12.75" customHeight="1">
      <c r="A271" s="7" t="s">
        <v>62</v>
      </c>
      <c r="B271" s="42">
        <v>2329.5</v>
      </c>
      <c r="C271" s="42">
        <v>1538</v>
      </c>
    </row>
    <row r="272" spans="1:3" ht="12.75" customHeight="1">
      <c r="A272" s="10" t="s">
        <v>75</v>
      </c>
      <c r="B272" s="51">
        <f>B273+B274+B275+B276</f>
        <v>1500</v>
      </c>
      <c r="C272" s="51">
        <f>SUM(C273:C276)</f>
        <v>3000</v>
      </c>
    </row>
    <row r="273" spans="1:3" ht="12.75" customHeight="1">
      <c r="A273" s="4" t="s">
        <v>70</v>
      </c>
      <c r="B273" s="36">
        <v>735</v>
      </c>
      <c r="C273" s="36">
        <v>700</v>
      </c>
    </row>
    <row r="274" spans="1:3" ht="12.75" customHeight="1">
      <c r="A274" s="4" t="s">
        <v>76</v>
      </c>
      <c r="B274" s="36">
        <v>265</v>
      </c>
      <c r="C274" s="36">
        <v>690</v>
      </c>
    </row>
    <row r="275" spans="1:3" ht="12.75" customHeight="1">
      <c r="A275" s="4" t="s">
        <v>77</v>
      </c>
      <c r="B275" s="36">
        <v>500</v>
      </c>
      <c r="C275" s="36">
        <v>1500</v>
      </c>
    </row>
    <row r="276" spans="1:3" ht="12.75" customHeight="1">
      <c r="A276" s="4" t="s">
        <v>62</v>
      </c>
      <c r="B276" s="36"/>
      <c r="C276" s="36">
        <v>110</v>
      </c>
    </row>
    <row r="277" spans="1:3" ht="12.75" customHeight="1">
      <c r="A277" s="10" t="s">
        <v>78</v>
      </c>
      <c r="B277" s="51">
        <v>18000</v>
      </c>
      <c r="C277" s="51">
        <v>10000</v>
      </c>
    </row>
    <row r="278" spans="1:3" ht="12.75" customHeight="1">
      <c r="A278" s="4" t="s">
        <v>70</v>
      </c>
      <c r="B278" s="36"/>
      <c r="C278" s="36">
        <v>2370</v>
      </c>
    </row>
    <row r="279" spans="1:3" ht="12.75" customHeight="1">
      <c r="A279" s="4" t="s">
        <v>76</v>
      </c>
      <c r="B279" s="36"/>
      <c r="C279" s="36">
        <v>500</v>
      </c>
    </row>
    <row r="280" spans="1:3" ht="12.75" customHeight="1">
      <c r="A280" s="4" t="s">
        <v>77</v>
      </c>
      <c r="B280" s="36">
        <v>17000</v>
      </c>
      <c r="C280" s="36">
        <v>7130</v>
      </c>
    </row>
    <row r="281" spans="1:3" ht="12.75" hidden="1" customHeight="1">
      <c r="A281" s="4" t="s">
        <v>74</v>
      </c>
      <c r="B281" s="36"/>
      <c r="C281" s="36"/>
    </row>
    <row r="282" spans="1:3" ht="12.75" customHeight="1">
      <c r="A282" s="4" t="s">
        <v>62</v>
      </c>
      <c r="B282" s="45">
        <v>1000</v>
      </c>
      <c r="C282" s="45"/>
    </row>
    <row r="283" spans="1:3" ht="17.25" customHeight="1" thickBot="1">
      <c r="A283" s="30" t="s">
        <v>160</v>
      </c>
      <c r="B283" s="45"/>
      <c r="C283" s="60">
        <v>15000</v>
      </c>
    </row>
    <row r="284" spans="1:3" ht="12.75" hidden="1" customHeight="1">
      <c r="A284" s="19" t="s">
        <v>126</v>
      </c>
      <c r="B284" s="45"/>
      <c r="C284" s="45"/>
    </row>
    <row r="285" spans="1:3" ht="12.75" hidden="1" customHeight="1">
      <c r="A285" s="19" t="s">
        <v>124</v>
      </c>
      <c r="B285" s="45"/>
      <c r="C285" s="45"/>
    </row>
    <row r="286" spans="1:3" ht="12.75" hidden="1" customHeight="1">
      <c r="A286" s="19" t="s">
        <v>125</v>
      </c>
      <c r="B286" s="45"/>
      <c r="C286" s="45"/>
    </row>
    <row r="287" spans="1:3" ht="12.75" hidden="1" customHeight="1">
      <c r="A287" s="19" t="s">
        <v>127</v>
      </c>
      <c r="B287" s="45"/>
      <c r="C287" s="45"/>
    </row>
    <row r="288" spans="1:3" ht="12.75" hidden="1" customHeight="1" thickBot="1">
      <c r="A288" s="18" t="s">
        <v>96</v>
      </c>
      <c r="B288" s="53"/>
      <c r="C288" s="53"/>
    </row>
    <row r="289" spans="1:3" ht="12.75" customHeight="1">
      <c r="A289" s="11" t="s">
        <v>79</v>
      </c>
      <c r="B289" s="54">
        <f>B30+B44+B57+B67+B75+B88+B96+B107+B116+B126+B155+B165+B177+B184+B193+B212+B214+B239+B207+B136</f>
        <v>2835902.0000000005</v>
      </c>
      <c r="C289" s="54">
        <f>C30+C44+C57+C67+C75+C88+C96+C107+C116+C126+C155+C165+C177+C184+C193+C212+C214+C239+C207+C136</f>
        <v>2843429.7999999993</v>
      </c>
    </row>
    <row r="290" spans="1:3" ht="12.75" customHeight="1" thickBot="1">
      <c r="A290" s="12" t="s">
        <v>80</v>
      </c>
      <c r="B290" s="55">
        <f>B61+B180+B92+B111+B122+B170+B101+B213+B226+B240+B39+B84+B53+B131+B160+B204+B144+B71</f>
        <v>387180.4</v>
      </c>
      <c r="C290" s="55">
        <f>C61+C180+C92+C111+C122+C170+C101+C213+C226+C240+C39+C84+C53+C131+C160+C204+C144+C71</f>
        <v>727024.2</v>
      </c>
    </row>
    <row r="291" spans="1:3" ht="21.95" customHeight="1" thickBot="1">
      <c r="A291" s="20" t="s">
        <v>81</v>
      </c>
      <c r="B291" s="37">
        <f>B29+B43+B56+B74+B106+B115+B125+B154+B176+B183+B237+B95+B87+B164+B66+B210+B206+B192+B135</f>
        <v>3223082.4000000004</v>
      </c>
      <c r="C291" s="37">
        <f>C29+C43+C56+C74+C106+C115+C125+C154+C176+C183+C237+C95+C87+C164+C66+C210+C206+C192+C135</f>
        <v>3570453.9999999995</v>
      </c>
    </row>
    <row r="292" spans="1:3" ht="20.100000000000001" customHeight="1" thickTop="1">
      <c r="A292" s="22" t="s">
        <v>82</v>
      </c>
      <c r="B292" s="56">
        <f t="shared" ref="B292:C292" si="35">SUM(B294:B296)</f>
        <v>-112500</v>
      </c>
      <c r="C292" s="56">
        <f t="shared" si="35"/>
        <v>137500</v>
      </c>
    </row>
    <row r="293" spans="1:3" ht="9.9499999999999993" customHeight="1">
      <c r="A293" s="13" t="s">
        <v>12</v>
      </c>
      <c r="B293" s="57"/>
      <c r="C293" s="57"/>
    </row>
    <row r="294" spans="1:3" ht="12.75" customHeight="1">
      <c r="A294" s="13" t="s">
        <v>83</v>
      </c>
      <c r="B294" s="49">
        <v>-162500</v>
      </c>
      <c r="C294" s="49">
        <v>-162500</v>
      </c>
    </row>
    <row r="295" spans="1:3" ht="12.75" hidden="1" customHeight="1">
      <c r="A295" s="13" t="s">
        <v>140</v>
      </c>
      <c r="B295" s="49"/>
      <c r="C295" s="49"/>
    </row>
    <row r="296" spans="1:3" ht="12.95" customHeight="1" thickBot="1">
      <c r="A296" s="14" t="s">
        <v>149</v>
      </c>
      <c r="B296" s="53">
        <v>50000</v>
      </c>
      <c r="C296" s="53">
        <v>300000</v>
      </c>
    </row>
    <row r="297" spans="1:3" ht="12.95" customHeight="1">
      <c r="A297" s="15"/>
      <c r="B297" s="58"/>
      <c r="C297" s="58"/>
    </row>
    <row r="298" spans="1:3" ht="12.75" hidden="1" customHeight="1">
      <c r="A298" s="24" t="s">
        <v>108</v>
      </c>
      <c r="B298" s="59">
        <f>B27-B291+B292</f>
        <v>-4.6566128730773926E-10</v>
      </c>
      <c r="C298" s="59">
        <f>C27-C291+C292</f>
        <v>4.6566128730773926E-10</v>
      </c>
    </row>
    <row r="299" spans="1:3" ht="12.75" customHeight="1">
      <c r="A299" s="16"/>
      <c r="B299" s="59"/>
      <c r="C299" s="59"/>
    </row>
    <row r="300" spans="1:3" ht="12.75" hidden="1" customHeight="1">
      <c r="A300" t="s">
        <v>17</v>
      </c>
      <c r="B300" s="59"/>
      <c r="C300" s="59"/>
    </row>
    <row r="301" spans="1:3" ht="12.75" hidden="1" customHeight="1">
      <c r="A301" t="s">
        <v>22</v>
      </c>
      <c r="B301" s="59"/>
      <c r="C301" s="59"/>
    </row>
    <row r="302" spans="1:3" ht="12.75" customHeight="1">
      <c r="B302" s="59"/>
      <c r="C302" s="59"/>
    </row>
    <row r="303" spans="1:3" ht="12.75" customHeight="1">
      <c r="B303" s="59"/>
      <c r="C303" s="59"/>
    </row>
    <row r="304" spans="1:3" ht="12.75" customHeight="1">
      <c r="B304" s="59"/>
      <c r="C304" s="59"/>
    </row>
    <row r="305" spans="1:3" ht="12.75" customHeight="1">
      <c r="B305" s="59"/>
      <c r="C305" s="59"/>
    </row>
    <row r="306" spans="1:3" ht="12.75" customHeight="1">
      <c r="B306" s="59"/>
      <c r="C306" s="59"/>
    </row>
    <row r="307" spans="1:3" ht="12.75" customHeight="1">
      <c r="B307" s="59"/>
      <c r="C307" s="59"/>
    </row>
    <row r="308" spans="1:3" ht="12.75" customHeight="1">
      <c r="B308" s="59"/>
      <c r="C308" s="59"/>
    </row>
    <row r="309" spans="1:3" ht="12.75" customHeight="1">
      <c r="B309" s="59"/>
      <c r="C309" s="59"/>
    </row>
    <row r="310" spans="1:3" ht="12.75" customHeight="1">
      <c r="B310" s="59"/>
      <c r="C310" s="59"/>
    </row>
    <row r="311" spans="1:3" ht="12.75" customHeight="1">
      <c r="B311" s="59"/>
      <c r="C311" s="59"/>
    </row>
    <row r="312" spans="1:3" ht="12.75" customHeight="1">
      <c r="A312" s="17"/>
      <c r="B312" s="59"/>
      <c r="C312" s="59"/>
    </row>
    <row r="313" spans="1:3" ht="12.75" customHeight="1">
      <c r="A313" s="17"/>
      <c r="B313" s="59"/>
      <c r="C313" s="59"/>
    </row>
    <row r="314" spans="1:3" ht="15" customHeight="1">
      <c r="A314" s="17"/>
      <c r="B314" s="59"/>
      <c r="C314" s="59"/>
    </row>
    <row r="315" spans="1:3">
      <c r="B315" s="59"/>
      <c r="C315" s="59"/>
    </row>
    <row r="316" spans="1:3" ht="15" customHeight="1">
      <c r="B316" s="59"/>
      <c r="C316" s="59"/>
    </row>
    <row r="317" spans="1:3" ht="15" customHeight="1">
      <c r="B317" s="59"/>
      <c r="C317" s="59"/>
    </row>
    <row r="318" spans="1:3" ht="15" customHeight="1">
      <c r="B318" s="59"/>
      <c r="C318" s="59"/>
    </row>
    <row r="319" spans="1:3" ht="15" customHeight="1">
      <c r="B319" s="59"/>
      <c r="C319" s="59"/>
    </row>
    <row r="320" spans="1:3" ht="15" customHeight="1">
      <c r="B320" s="59"/>
      <c r="C320" s="59"/>
    </row>
    <row r="321" spans="2:3" ht="15" customHeight="1">
      <c r="B321" s="59"/>
      <c r="C321" s="59"/>
    </row>
    <row r="322" spans="2:3" ht="15" customHeight="1">
      <c r="B322" s="59"/>
      <c r="C322" s="59"/>
    </row>
    <row r="323" spans="2:3" ht="15" customHeight="1">
      <c r="B323" s="59"/>
      <c r="C323" s="59"/>
    </row>
    <row r="324" spans="2:3" ht="15" customHeight="1">
      <c r="B324" s="59"/>
      <c r="C324" s="59"/>
    </row>
    <row r="325" spans="2:3" ht="15" customHeight="1">
      <c r="B325" s="59"/>
      <c r="C325" s="59"/>
    </row>
    <row r="326" spans="2:3" ht="15" customHeight="1">
      <c r="B326" s="59"/>
      <c r="C326" s="59"/>
    </row>
    <row r="327" spans="2:3" ht="15" customHeight="1">
      <c r="B327" s="59"/>
      <c r="C327" s="59"/>
    </row>
    <row r="328" spans="2:3" ht="15" customHeight="1">
      <c r="B328" s="59"/>
      <c r="C328" s="59"/>
    </row>
    <row r="329" spans="2:3" ht="15" customHeight="1">
      <c r="B329" s="59"/>
      <c r="C329" s="59"/>
    </row>
    <row r="330" spans="2:3" ht="15" customHeight="1">
      <c r="B330" s="59"/>
      <c r="C330" s="59"/>
    </row>
    <row r="331" spans="2:3" ht="15" customHeight="1">
      <c r="B331" s="59"/>
      <c r="C331" s="59"/>
    </row>
    <row r="332" spans="2:3" ht="15" customHeight="1">
      <c r="B332" s="59"/>
      <c r="C332" s="59"/>
    </row>
    <row r="333" spans="2:3" ht="15" customHeight="1">
      <c r="B333" s="59"/>
      <c r="C333" s="59"/>
    </row>
    <row r="334" spans="2:3" ht="15" customHeight="1">
      <c r="B334" s="59"/>
      <c r="C334" s="59"/>
    </row>
    <row r="335" spans="2:3" ht="15" customHeight="1">
      <c r="B335" s="59"/>
      <c r="C335" s="59"/>
    </row>
    <row r="336" spans="2:3" ht="15" customHeight="1">
      <c r="B336" s="59"/>
      <c r="C336" s="59"/>
    </row>
    <row r="337" spans="2:3" ht="15" customHeight="1">
      <c r="B337" s="59"/>
      <c r="C337" s="59"/>
    </row>
    <row r="338" spans="2:3" ht="15" customHeight="1">
      <c r="B338" s="59"/>
      <c r="C338" s="59"/>
    </row>
    <row r="339" spans="2:3" ht="15" customHeight="1">
      <c r="B339" s="59"/>
      <c r="C339" s="59"/>
    </row>
    <row r="340" spans="2:3" ht="15" customHeight="1">
      <c r="B340" s="59"/>
      <c r="C340" s="59"/>
    </row>
    <row r="341" spans="2:3" ht="15" customHeight="1">
      <c r="B341" s="59"/>
      <c r="C341" s="59"/>
    </row>
    <row r="342" spans="2:3" ht="15" customHeight="1">
      <c r="B342" s="59"/>
      <c r="C342" s="59"/>
    </row>
    <row r="343" spans="2:3" ht="15" customHeight="1">
      <c r="B343" s="59"/>
      <c r="C343" s="59"/>
    </row>
    <row r="344" spans="2:3" ht="15" customHeight="1">
      <c r="B344" s="59"/>
      <c r="C344" s="59"/>
    </row>
    <row r="345" spans="2:3" ht="15" customHeight="1">
      <c r="B345" s="59"/>
      <c r="C345" s="59"/>
    </row>
    <row r="346" spans="2:3" ht="15" customHeight="1">
      <c r="B346" s="59"/>
      <c r="C346" s="59"/>
    </row>
    <row r="347" spans="2:3" ht="15" customHeight="1">
      <c r="B347" s="59"/>
      <c r="C347" s="59"/>
    </row>
    <row r="348" spans="2:3" ht="15" customHeight="1">
      <c r="B348" s="59"/>
      <c r="C348" s="59"/>
    </row>
    <row r="349" spans="2:3" ht="15" customHeight="1">
      <c r="B349" s="59"/>
      <c r="C349" s="59"/>
    </row>
    <row r="350" spans="2:3" ht="15" customHeight="1">
      <c r="B350" s="59"/>
      <c r="C350" s="59"/>
    </row>
    <row r="351" spans="2:3" ht="15" customHeight="1">
      <c r="B351" s="59"/>
      <c r="C351" s="59"/>
    </row>
    <row r="352" spans="2:3" ht="15" customHeight="1">
      <c r="B352" s="59"/>
      <c r="C352" s="59"/>
    </row>
    <row r="353" spans="2:3" ht="15" customHeight="1">
      <c r="B353" s="59"/>
      <c r="C353" s="59"/>
    </row>
    <row r="354" spans="2:3" ht="15" customHeight="1">
      <c r="B354" s="59"/>
      <c r="C354" s="59"/>
    </row>
    <row r="355" spans="2:3" ht="15" customHeight="1">
      <c r="B355" s="59"/>
      <c r="C355" s="59"/>
    </row>
    <row r="356" spans="2:3" ht="15" customHeight="1">
      <c r="B356" s="59"/>
      <c r="C356" s="59"/>
    </row>
    <row r="357" spans="2:3" ht="15" customHeight="1">
      <c r="B357" s="59"/>
      <c r="C357" s="59"/>
    </row>
    <row r="358" spans="2:3" ht="15" customHeight="1">
      <c r="B358" s="59"/>
      <c r="C358" s="59"/>
    </row>
    <row r="359" spans="2:3" ht="15" customHeight="1">
      <c r="B359" s="59"/>
      <c r="C359" s="59"/>
    </row>
    <row r="360" spans="2:3" ht="15" customHeight="1">
      <c r="B360" s="59"/>
      <c r="C360" s="59"/>
    </row>
    <row r="361" spans="2:3" ht="15" customHeight="1">
      <c r="B361" s="59"/>
      <c r="C361" s="59"/>
    </row>
    <row r="362" spans="2:3" ht="15" customHeight="1">
      <c r="B362" s="59"/>
      <c r="C362" s="59"/>
    </row>
    <row r="363" spans="2:3" ht="15" customHeight="1">
      <c r="B363" s="59"/>
      <c r="C363" s="59"/>
    </row>
    <row r="364" spans="2:3" ht="15" customHeight="1">
      <c r="B364" s="59"/>
      <c r="C364" s="59"/>
    </row>
    <row r="365" spans="2:3" ht="15" customHeight="1">
      <c r="B365" s="59"/>
      <c r="C365" s="59"/>
    </row>
    <row r="366" spans="2:3" ht="15" customHeight="1">
      <c r="B366" s="59"/>
      <c r="C366" s="59"/>
    </row>
    <row r="367" spans="2:3" ht="15" customHeight="1">
      <c r="B367" s="59"/>
      <c r="C367" s="59"/>
    </row>
    <row r="368" spans="2:3" ht="15" customHeight="1">
      <c r="B368" s="59"/>
      <c r="C368" s="59"/>
    </row>
    <row r="369" spans="2:3" ht="15" customHeight="1">
      <c r="B369" s="59"/>
      <c r="C369" s="59"/>
    </row>
    <row r="370" spans="2:3" ht="15" customHeight="1">
      <c r="B370" s="59"/>
      <c r="C370" s="59"/>
    </row>
    <row r="371" spans="2:3" ht="15" customHeight="1">
      <c r="B371" s="59"/>
      <c r="C371" s="59"/>
    </row>
    <row r="372" spans="2:3" ht="15" customHeight="1">
      <c r="B372" s="59"/>
      <c r="C372" s="59"/>
    </row>
    <row r="373" spans="2:3" ht="15" customHeight="1">
      <c r="B373" s="59"/>
      <c r="C373" s="59"/>
    </row>
    <row r="374" spans="2:3" ht="15" customHeight="1">
      <c r="B374" s="59"/>
      <c r="C374" s="59"/>
    </row>
    <row r="375" spans="2:3" ht="15" customHeight="1">
      <c r="B375" s="59"/>
      <c r="C375" s="59"/>
    </row>
    <row r="376" spans="2:3" ht="15" customHeight="1">
      <c r="B376" s="59"/>
      <c r="C376" s="59"/>
    </row>
    <row r="377" spans="2:3" ht="15" customHeight="1">
      <c r="B377" s="59"/>
      <c r="C377" s="59"/>
    </row>
    <row r="378" spans="2:3" ht="15" customHeight="1">
      <c r="B378" s="59"/>
      <c r="C378" s="59"/>
    </row>
    <row r="379" spans="2:3" ht="15" customHeight="1">
      <c r="B379" s="59"/>
      <c r="C379" s="59"/>
    </row>
    <row r="380" spans="2:3" ht="15" customHeight="1">
      <c r="B380" s="59"/>
      <c r="C380" s="59"/>
    </row>
    <row r="381" spans="2:3" ht="15" customHeight="1">
      <c r="B381" s="59"/>
      <c r="C381" s="59"/>
    </row>
    <row r="382" spans="2:3" ht="15" customHeight="1">
      <c r="B382" s="59"/>
      <c r="C382" s="59"/>
    </row>
    <row r="383" spans="2:3" ht="15" customHeight="1">
      <c r="B383" s="59"/>
      <c r="C383" s="59"/>
    </row>
    <row r="384" spans="2:3" ht="15" customHeight="1">
      <c r="B384" s="59"/>
      <c r="C384" s="59"/>
    </row>
    <row r="385" spans="2:3" ht="15" customHeight="1">
      <c r="B385" s="59"/>
      <c r="C385" s="59"/>
    </row>
    <row r="386" spans="2:3" ht="15" customHeight="1">
      <c r="B386" s="59"/>
      <c r="C386" s="59"/>
    </row>
    <row r="387" spans="2:3" ht="15" customHeight="1">
      <c r="B387" s="59"/>
      <c r="C387" s="59"/>
    </row>
    <row r="388" spans="2:3" ht="15" customHeight="1">
      <c r="B388" s="59"/>
      <c r="C388" s="59"/>
    </row>
    <row r="389" spans="2:3" ht="15" customHeight="1">
      <c r="B389" s="59"/>
      <c r="C389" s="59"/>
    </row>
    <row r="390" spans="2:3" ht="15" customHeight="1">
      <c r="B390" s="59"/>
      <c r="C390" s="59"/>
    </row>
    <row r="391" spans="2:3" ht="15" customHeight="1">
      <c r="B391" s="59"/>
      <c r="C391" s="59"/>
    </row>
    <row r="392" spans="2:3" ht="15" customHeight="1">
      <c r="B392" s="59"/>
      <c r="C392" s="59"/>
    </row>
    <row r="393" spans="2:3" ht="15" customHeight="1">
      <c r="B393" s="59"/>
      <c r="C393" s="59"/>
    </row>
    <row r="394" spans="2:3" ht="15" customHeight="1">
      <c r="B394" s="59"/>
      <c r="C394" s="59"/>
    </row>
    <row r="395" spans="2:3" ht="15" customHeight="1">
      <c r="B395" s="59"/>
      <c r="C395" s="59"/>
    </row>
    <row r="396" spans="2:3" ht="15" customHeight="1">
      <c r="B396" s="59"/>
      <c r="C396" s="59"/>
    </row>
    <row r="397" spans="2:3" ht="15" customHeight="1">
      <c r="B397" s="59"/>
      <c r="C397" s="59"/>
    </row>
    <row r="398" spans="2:3" ht="15" customHeight="1">
      <c r="B398" s="59"/>
      <c r="C398" s="59"/>
    </row>
    <row r="399" spans="2:3" ht="15" customHeight="1">
      <c r="B399" s="59"/>
      <c r="C399" s="59"/>
    </row>
    <row r="400" spans="2:3" ht="15" customHeight="1">
      <c r="B400" s="59"/>
      <c r="C400" s="59"/>
    </row>
    <row r="401" spans="2:3" ht="15" customHeight="1">
      <c r="B401" s="59"/>
      <c r="C401" s="59"/>
    </row>
    <row r="402" spans="2:3" ht="15" customHeight="1">
      <c r="B402" s="59"/>
      <c r="C402" s="59"/>
    </row>
    <row r="403" spans="2:3" ht="15" customHeight="1">
      <c r="B403" s="59"/>
      <c r="C403" s="59"/>
    </row>
    <row r="404" spans="2:3" ht="15" customHeight="1">
      <c r="B404" s="59"/>
      <c r="C404" s="59"/>
    </row>
    <row r="405" spans="2:3" ht="15" customHeight="1">
      <c r="B405" s="59"/>
      <c r="C405" s="59"/>
    </row>
    <row r="406" spans="2:3" ht="15" customHeight="1">
      <c r="B406" s="59"/>
      <c r="C406" s="59"/>
    </row>
    <row r="407" spans="2:3" ht="15" customHeight="1">
      <c r="B407" s="59"/>
      <c r="C407" s="59"/>
    </row>
    <row r="408" spans="2:3" ht="15" customHeight="1">
      <c r="B408" s="59"/>
      <c r="C408" s="59"/>
    </row>
    <row r="409" spans="2:3" ht="15" customHeight="1">
      <c r="B409" s="59"/>
      <c r="C409" s="59"/>
    </row>
    <row r="410" spans="2:3" ht="15" customHeight="1"/>
    <row r="411" spans="2:3" ht="15" customHeight="1"/>
    <row r="412" spans="2:3" ht="15" customHeight="1"/>
    <row r="413" spans="2:3" ht="15" customHeight="1"/>
    <row r="414" spans="2:3" ht="15" customHeight="1"/>
    <row r="415" spans="2:3" ht="15" customHeight="1"/>
    <row r="416" spans="2:3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</sheetData>
  <mergeCells count="1">
    <mergeCell ref="A2:C2"/>
  </mergeCells>
  <printOptions horizontalCentered="1"/>
  <pageMargins left="0.78740157480314965" right="0.19685039370078741" top="0.98425196850393704" bottom="0.78740157480314965" header="0.51181102362204722" footer="0.51181102362204722"/>
  <pageSetup paperSize="9" scale="92" orientation="portrait" r:id="rId1"/>
  <headerFooter alignWithMargins="0">
    <oddFooter>&amp;CStránka &amp;P</oddFooter>
  </headerFooter>
  <rowBreaks count="3" manualBreakCount="3">
    <brk id="53" max="2" man="1"/>
    <brk id="122" max="2" man="1"/>
    <brk id="191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2015  </vt:lpstr>
      <vt:lpstr>'2015  '!Názvy_tisku</vt:lpstr>
      <vt:lpstr>'2015  '!Oblast_tisku</vt:lpstr>
    </vt:vector>
  </TitlesOfParts>
  <Company>Krajský úřad, Královehradecký kraj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841</dc:creator>
  <cp:lastModifiedBy>378</cp:lastModifiedBy>
  <cp:lastPrinted>2014-10-16T10:05:44Z</cp:lastPrinted>
  <dcterms:created xsi:type="dcterms:W3CDTF">2010-05-26T11:33:11Z</dcterms:created>
  <dcterms:modified xsi:type="dcterms:W3CDTF">2014-11-10T12:27:56Z</dcterms:modified>
</cp:coreProperties>
</file>